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 activeTab="10"/>
  </bookViews>
  <sheets>
    <sheet name="งบแสดงฐานะการเงิน 1" sheetId="1" r:id="rId1"/>
    <sheet name="งบแสดงฐานะการเงิน2" sheetId="2" r:id="rId2"/>
    <sheet name="หมายเหตุ 2 งบทรัพย์สิน" sheetId="3" r:id="rId3"/>
    <sheet name="รายละเอียดทรัพย์สิน" sheetId="13" r:id="rId4"/>
    <sheet name="งบทรัพย์สิน(คลัง)" sheetId="14" r:id="rId5"/>
    <sheet name="หมายเหตุ 3,4" sheetId="4" r:id="rId6"/>
    <sheet name="หมายเหตุ5,6" sheetId="5" r:id="rId7"/>
    <sheet name="หมายเหตุ 7" sheetId="6" r:id="rId8"/>
    <sheet name="หมายเหตุ8" sheetId="7" r:id="rId9"/>
    <sheet name="หมายเหตุ9" sheetId="8" r:id="rId10"/>
    <sheet name="งบทดลองหลังปิดบัญชี(แบบเก่า)" sheetId="10" r:id="rId11"/>
  </sheets>
  <calcPr calcId="145621"/>
</workbook>
</file>

<file path=xl/calcChain.xml><?xml version="1.0" encoding="utf-8"?>
<calcChain xmlns="http://schemas.openxmlformats.org/spreadsheetml/2006/main">
  <c r="D199" i="14" l="1"/>
  <c r="D192" i="14"/>
  <c r="D178" i="14"/>
  <c r="D155" i="14"/>
  <c r="D88" i="14"/>
  <c r="D25" i="14"/>
  <c r="D173" i="14" l="1"/>
  <c r="D201" i="14"/>
  <c r="D203" i="14" s="1"/>
  <c r="D187" i="14"/>
  <c r="D185" i="14"/>
  <c r="D181" i="14"/>
  <c r="D180" i="14"/>
  <c r="D188" i="14" s="1"/>
  <c r="D162" i="14"/>
  <c r="D161" i="14"/>
  <c r="D164" i="14" s="1"/>
  <c r="D148" i="14"/>
  <c r="D150" i="14" s="1"/>
  <c r="D141" i="14"/>
  <c r="D126" i="14"/>
  <c r="D122" i="14"/>
  <c r="D144" i="14" s="1"/>
  <c r="D113" i="14"/>
  <c r="D119" i="14" s="1"/>
  <c r="D108" i="14"/>
  <c r="D110" i="14" s="1"/>
  <c r="D99" i="14"/>
  <c r="D102" i="14" s="1"/>
  <c r="D66" i="14"/>
  <c r="D46" i="14"/>
  <c r="D45" i="14"/>
  <c r="D39" i="14"/>
  <c r="D32" i="14"/>
  <c r="D31" i="14"/>
  <c r="D30" i="14"/>
  <c r="D29" i="14"/>
  <c r="D28" i="14"/>
  <c r="D84" i="14" s="1"/>
  <c r="D10" i="14"/>
  <c r="D204" i="14" l="1"/>
  <c r="D19" i="5" l="1"/>
  <c r="D11" i="5"/>
  <c r="G47" i="6" l="1"/>
  <c r="G24" i="6"/>
  <c r="E17" i="8" l="1"/>
  <c r="E16" i="8"/>
  <c r="E9" i="8"/>
  <c r="E11" i="8" s="1"/>
  <c r="F8" i="7" l="1"/>
  <c r="F9" i="7"/>
  <c r="F14" i="7"/>
  <c r="D23" i="4" l="1"/>
  <c r="D13" i="4"/>
  <c r="E17" i="2"/>
  <c r="E11" i="2"/>
  <c r="E13" i="2" s="1"/>
  <c r="E15" i="1"/>
  <c r="E18" i="2" l="1"/>
  <c r="D94" i="13"/>
  <c r="D89" i="13"/>
  <c r="D84" i="13"/>
  <c r="D25" i="13"/>
  <c r="D10" i="13"/>
  <c r="E10" i="3"/>
  <c r="E11" i="3"/>
  <c r="E15" i="3"/>
  <c r="E14" i="3"/>
  <c r="C56" i="3"/>
  <c r="C41" i="3"/>
  <c r="D92" i="13"/>
  <c r="D63" i="13"/>
  <c r="D250" i="13"/>
  <c r="D245" i="13"/>
  <c r="D235" i="13"/>
  <c r="D233" i="13"/>
  <c r="D229" i="13"/>
  <c r="D230" i="13" s="1"/>
  <c r="D213" i="13"/>
  <c r="D203" i="13"/>
  <c r="D198" i="13"/>
  <c r="D196" i="13"/>
  <c r="D194" i="13"/>
  <c r="D190" i="13"/>
  <c r="D188" i="13"/>
  <c r="D186" i="13"/>
  <c r="D183" i="13"/>
  <c r="D179" i="13"/>
  <c r="D177" i="13"/>
  <c r="D174" i="13"/>
  <c r="D166" i="13"/>
  <c r="D151" i="13"/>
  <c r="D143" i="13"/>
  <c r="D141" i="13"/>
  <c r="D139" i="13"/>
  <c r="D136" i="13"/>
  <c r="D134" i="13"/>
  <c r="D130" i="13"/>
  <c r="D124" i="13"/>
  <c r="D121" i="13"/>
  <c r="D113" i="13"/>
  <c r="D108" i="13"/>
  <c r="D106" i="13"/>
  <c r="D102" i="13"/>
  <c r="D98" i="13"/>
  <c r="D86" i="13"/>
  <c r="D59" i="13"/>
  <c r="C78" i="3" l="1"/>
  <c r="E78" i="3"/>
  <c r="D47" i="13"/>
  <c r="D46" i="13"/>
  <c r="D247" i="13"/>
  <c r="D226" i="13"/>
  <c r="D227" i="13" s="1"/>
  <c r="D221" i="13"/>
  <c r="D220" i="13"/>
  <c r="D218" i="13"/>
  <c r="D200" i="13"/>
  <c r="D199" i="13"/>
  <c r="D180" i="13"/>
  <c r="D181" i="13" s="1"/>
  <c r="D168" i="13"/>
  <c r="D169" i="13" s="1"/>
  <c r="D152" i="13"/>
  <c r="D154" i="13" s="1"/>
  <c r="D146" i="13"/>
  <c r="D147" i="13" s="1"/>
  <c r="D131" i="13"/>
  <c r="D132" i="13" s="1"/>
  <c r="D125" i="13"/>
  <c r="D127" i="13" s="1"/>
  <c r="D115" i="13"/>
  <c r="D118" i="13" s="1"/>
  <c r="D72" i="13"/>
  <c r="D78" i="13" s="1"/>
  <c r="D39" i="13"/>
  <c r="D32" i="13"/>
  <c r="D31" i="13"/>
  <c r="D30" i="13"/>
  <c r="D29" i="13"/>
  <c r="D28" i="13"/>
  <c r="D57" i="13" l="1"/>
  <c r="D45" i="13"/>
  <c r="D225" i="13"/>
  <c r="D248" i="13"/>
  <c r="D201" i="13"/>
  <c r="D252" i="13" l="1"/>
  <c r="D28" i="10"/>
  <c r="C13" i="10"/>
  <c r="C28" i="10" s="1"/>
</calcChain>
</file>

<file path=xl/sharedStrings.xml><?xml version="1.0" encoding="utf-8"?>
<sst xmlns="http://schemas.openxmlformats.org/spreadsheetml/2006/main" count="1130" uniqueCount="361">
  <si>
    <t>องค์การบริหารส่วนตำบลชะอวด</t>
  </si>
  <si>
    <t>งบแสดงฐานะการเงิน</t>
  </si>
  <si>
    <t>ณ วันที่  30  กันยายน  2558</t>
  </si>
  <si>
    <t>ทรัพย์สินตามงบทรัพย์สิน</t>
  </si>
  <si>
    <t>สินทรัพย์</t>
  </si>
  <si>
    <t>สินทรัพย์หมุนเวียน</t>
  </si>
  <si>
    <t>เงินสดและเงินฝากธนาคาร</t>
  </si>
  <si>
    <t>รายได้จากรัฐบาลค้างรับ</t>
  </si>
  <si>
    <t>ลูกหนี้ค่าภาษี</t>
  </si>
  <si>
    <t>ลูกหนี้รายได้อื่นๆ</t>
  </si>
  <si>
    <t>สินทรัพย์ไม่หมุนเวียน</t>
  </si>
  <si>
    <t>รวมสินทรัพย์</t>
  </si>
  <si>
    <t>หมายเหตุประกอบงบแสดงฐานะการเงินเป็นส่วนหนึ่งของงบการเงินนี้</t>
  </si>
  <si>
    <t>หมายเหตุ</t>
  </si>
  <si>
    <t>ทุนทรัพย์สิน</t>
  </si>
  <si>
    <t>หนี้สิน</t>
  </si>
  <si>
    <t>หนี้สินหมุนเวียน</t>
  </si>
  <si>
    <t>รายจ่ายค้างจ่าย</t>
  </si>
  <si>
    <t>เงินรับฝาก</t>
  </si>
  <si>
    <t>รวมหนี้สินหมุนเวียน</t>
  </si>
  <si>
    <t>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</si>
  <si>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</si>
  <si>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</si>
  <si>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</si>
  <si>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</si>
  <si>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</si>
  <si>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</si>
  <si>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หมายเหตุ 2 งบทรัพย์สิน</t>
  </si>
  <si>
    <t>ราคาทรัพย์สิน</t>
  </si>
  <si>
    <t>แหล่งที่มาของทรัพย์สินทั้งหมด</t>
  </si>
  <si>
    <t>ชื่อ</t>
  </si>
  <si>
    <t>จำนวนเงิน</t>
  </si>
  <si>
    <t>ประเภททรัพย์สิน</t>
  </si>
  <si>
    <t>ก. อสังหาริมทรัพย์</t>
  </si>
  <si>
    <t>ข. สังหาริมทรัพย์</t>
  </si>
  <si>
    <t>รวม</t>
  </si>
  <si>
    <t>รายได้</t>
  </si>
  <si>
    <t>เงินกู้</t>
  </si>
  <si>
    <t>เงินที่มีผู้อุทิศให้</t>
  </si>
  <si>
    <t>สำหรับปี สิ้นสุดวันที่  30  กันยายน  2558</t>
  </si>
  <si>
    <t>หมายเหตุ  3  เงินสดและเงินฝากธนาคาร</t>
  </si>
  <si>
    <t>เงินสด</t>
  </si>
  <si>
    <t>เงินฝากธนาคาร</t>
  </si>
  <si>
    <t>ออมสิน  ประเภทประจำ 300000049928</t>
  </si>
  <si>
    <t>กรุงไทย  ประเภทกระแสรายวัน 8226008212</t>
  </si>
  <si>
    <t>ธกส.  ประเภทกระแสรายวัน 005155000285</t>
  </si>
  <si>
    <t>ธกส.  ประเภทประจำ 305154114241</t>
  </si>
  <si>
    <t>ธกส.  ประเภทออมทรัพย์ 015152338227</t>
  </si>
  <si>
    <t>ธกส.  ประเภทออมทรัพย์ 015152439835</t>
  </si>
  <si>
    <t>หมายเหตุ 4  รายได้จากรัฐบาลค้างรับ</t>
  </si>
  <si>
    <t>โครงการ</t>
  </si>
  <si>
    <t>หมายเหตุ 5  ลูกหนี้ค่าภาษี</t>
  </si>
  <si>
    <t>ประเภทลูกหนี้</t>
  </si>
  <si>
    <t>ลูกหนี้ภาษีโรงเรือนและที่ดิน</t>
  </si>
  <si>
    <t>หมายเหตุ  6  ลูกหนี้รายได้อื่นๆ</t>
  </si>
  <si>
    <t>ลูกหนี้ค่าน้ำประปา</t>
  </si>
  <si>
    <t>ลูกหนี้ค่าขยะ</t>
  </si>
  <si>
    <t>แหล่งเงิน</t>
  </si>
  <si>
    <t>แผนงาน</t>
  </si>
  <si>
    <t>งาน</t>
  </si>
  <si>
    <t>หมวด</t>
  </si>
  <si>
    <t>ประเภท</t>
  </si>
  <si>
    <t>เงินรับฝาก  -  เงินภาษีหัก  ณ  ที่จ่าย</t>
  </si>
  <si>
    <t>เงินรับฝาก  - เงินค่าใช้จ่าย  ภบท. 5%</t>
  </si>
  <si>
    <t>เงินรับฝาก  -  เงินส่วนลด  ภบท. 6%</t>
  </si>
  <si>
    <t>เงินรับฝาก  -  เงินประกันสัญญา</t>
  </si>
  <si>
    <t>เงินรับฝาก  -  เงินทุนโครงการเศรษฐกิจชุมชน</t>
  </si>
  <si>
    <t>เงินรับฝาก - ศูนย์ข้อมูลข่าวสาร</t>
  </si>
  <si>
    <t>เงินรับฝาก  -  เงินสมทบกองทุนประกันสังคม</t>
  </si>
  <si>
    <t>เงินรับฝาก - ค่ารักษาพยาบาล</t>
  </si>
  <si>
    <t>เงินสะสม 1 ตุลาคม  2557</t>
  </si>
  <si>
    <t>รายรับจริงสูงกว่าจ่ายจริง</t>
  </si>
  <si>
    <r>
      <rPr>
        <u/>
        <sz val="16"/>
        <color theme="1"/>
        <rFont val="Angsana New"/>
        <family val="1"/>
      </rPr>
      <t>หัก</t>
    </r>
    <r>
      <rPr>
        <sz val="16"/>
        <color theme="1"/>
        <rFont val="Angsana New"/>
        <family val="1"/>
      </rPr>
      <t xml:space="preserve"> 25% ของรายรับจริงสูงกว่ารายจ่ายจริง (เงินทุนสำรองเงินสะสม)  </t>
    </r>
  </si>
  <si>
    <t>บวก</t>
  </si>
  <si>
    <t>รับจริงสูงกว่ารายจ่ายจริงหลังหักเงินทุนสำรองเงินสะสม</t>
  </si>
  <si>
    <t>หัก</t>
  </si>
  <si>
    <t>จ่ายขาดเงินสะสม</t>
  </si>
  <si>
    <t>เงินสะสม  30  กันยายน  2558</t>
  </si>
  <si>
    <t>เงินสะสม  30  กันยายน  2558  ประกอบด้วย</t>
  </si>
  <si>
    <t>1. ลูกหนี้ค่าภาษี</t>
  </si>
  <si>
    <t>งบทดลอง   (หลังปิดบัญชี)</t>
  </si>
  <si>
    <t>ณ   วันที่   30  กันยายน   2558</t>
  </si>
  <si>
    <t>รายการ</t>
  </si>
  <si>
    <t>รหัสบัญชี</t>
  </si>
  <si>
    <t xml:space="preserve">  เดบิท </t>
  </si>
  <si>
    <t xml:space="preserve"> เครดิต </t>
  </si>
  <si>
    <t>เงินฝากธนาคาร กรุงไทย (กระแสรายวัน)  เลขที่ 822-6-00821-2</t>
  </si>
  <si>
    <t>110203</t>
  </si>
  <si>
    <t xml:space="preserve">เงินฝากธนาคาร ธ.ก.ส.  (ออมทรัพย์)  เลขที่  515-2-33822-7 </t>
  </si>
  <si>
    <t>110201</t>
  </si>
  <si>
    <t xml:space="preserve">เงินฝากธนาคาร ธ.ก.ส.  (ออมทรัพย์)  เลขที่  515-2-43983-5 </t>
  </si>
  <si>
    <t>110202</t>
  </si>
  <si>
    <t>เงินฝากธนาคาร ธ.ก.ส.  (ประจำ)  เลขที่  515-2-11424-1</t>
  </si>
  <si>
    <t>110204</t>
  </si>
  <si>
    <t>เงินฝากธนาคาร ออมสิน  (ประจำ)  เลขที่  300000049928</t>
  </si>
  <si>
    <t>110205</t>
  </si>
  <si>
    <t>ลูกหนี้ - ภาษีโรงเรือนและที่ดิน</t>
  </si>
  <si>
    <t>110601</t>
  </si>
  <si>
    <t>ลูกหนี้ - ภาษีบำรุงท้องที่</t>
  </si>
  <si>
    <t>110602</t>
  </si>
  <si>
    <t>ลูกหนี้ - ภาษีป้าย</t>
  </si>
  <si>
    <t>110603</t>
  </si>
  <si>
    <t>เงินรายจ่ายค้างจ่าย</t>
  </si>
  <si>
    <t>320000</t>
  </si>
  <si>
    <t>เงินรับฝาก  -  เงินประกันสังคม</t>
  </si>
  <si>
    <t>เงินรับฝาก  -  โครงการศูนย์ข้อมูลข่าวสาร</t>
  </si>
  <si>
    <t>เรียน   นายกองค์การบริหารส่วนตำบลชะอวด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</si>
  <si>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</si>
  <si>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</si>
  <si>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</si>
  <si>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</si>
  <si>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ค่าที่ดินและสิ่งก่อสร้าง</t>
  </si>
  <si>
    <t>(ลงชื่อ).................................................</t>
  </si>
  <si>
    <t xml:space="preserve">           - งบแสดงฐานะการเงิน  ประจำปีงบประมาณ  พ.ศ. 2558</t>
  </si>
  <si>
    <t xml:space="preserve">           -  เพื่อโปรดทราบ</t>
  </si>
  <si>
    <t xml:space="preserve">               (ลงชื่อ).............................................</t>
  </si>
  <si>
    <t xml:space="preserve">                               ( นางยุพิน   ฉิมพลี )</t>
  </si>
  <si>
    <t xml:space="preserve">                              ผู้อำนวยการกองคลัง </t>
  </si>
  <si>
    <t xml:space="preserve">             ( นายบุญฤทธิ์   แคล้วแก้ว )</t>
  </si>
  <si>
    <t xml:space="preserve">                                  - ทราบ</t>
  </si>
  <si>
    <t xml:space="preserve">                                  - ดำเนินการต่อไป</t>
  </si>
  <si>
    <t xml:space="preserve">              นายกองค์การบริหารส่วนตำบลชะอวด</t>
  </si>
  <si>
    <t xml:space="preserve"> - ตรวจสอบแล้วถูกต้องตามที่รายงาน</t>
  </si>
  <si>
    <t xml:space="preserve"> -  เพื่อโปรดทราบ</t>
  </si>
  <si>
    <t>(ลงชื่อ).............................................</t>
  </si>
  <si>
    <t xml:space="preserve">               ( นายคำนึง   จันทร์คง )</t>
  </si>
  <si>
    <t xml:space="preserve">         ปลัดองค์การบริหารส่วนตำบล</t>
  </si>
  <si>
    <t>ถนน  สะพาน  ลานกีฬา  เป็นต้น</t>
  </si>
  <si>
    <t xml:space="preserve">ท้องถิ่นใช้ประโยชน์โดยตรง รวมทั้งทรัพย์สินที่ให้ยืมหรือเช่า ยกเว้นทรัย์สินที่จัดไว้เพื่อเป็นการให้บริการสาธารณะ เช่น </t>
  </si>
  <si>
    <t>หมายเหตุประกอบงบทรัพย์สิน</t>
  </si>
  <si>
    <t>ประจำปีงบประมาณ พ.ศ.    2558</t>
  </si>
  <si>
    <t>ทรัพย์สินเกิดจาก</t>
  </si>
  <si>
    <t>อสังหาริมทรัพย์</t>
  </si>
  <si>
    <t>ที่ดิน</t>
  </si>
  <si>
    <t>ที่ดินที่ใช้สร้าง สนง.</t>
  </si>
  <si>
    <t>การบริจาค</t>
  </si>
  <si>
    <t>ที่ดินที่ใช้สร้าง ป้อมยามฯ</t>
  </si>
  <si>
    <t>อาคาร</t>
  </si>
  <si>
    <t>อาคารที่ทำการ อบต.</t>
  </si>
  <si>
    <t>เงินรายได้</t>
  </si>
  <si>
    <t>ห้องประชุมสภาฯ</t>
  </si>
  <si>
    <t>ศพด.  อบต.ชะอวด</t>
  </si>
  <si>
    <t>ศูนย์ข้อมูลข่าวสาร</t>
  </si>
  <si>
    <t>ห้องผู้บริหาร</t>
  </si>
  <si>
    <t>โรงอาหาร ศพด.</t>
  </si>
  <si>
    <t>อาคารเอนกประสงค์ในสวนสมเด็จฯ</t>
  </si>
  <si>
    <t>อาคารศูนย์ประสานงานตำบลนมแม่</t>
  </si>
  <si>
    <t>อาคารศูนย์ป้องกันและบรรเทาสาธารณภัย</t>
  </si>
  <si>
    <t>โรงจอดรถ</t>
  </si>
  <si>
    <t>รั้วอาคารสำนักงาน</t>
  </si>
  <si>
    <t>รั้วอาคาร  ศพด.</t>
  </si>
  <si>
    <t>เสาธง</t>
  </si>
  <si>
    <t>สังหาริมทรัพย์</t>
  </si>
  <si>
    <t>ครุภัณฑ์สำนักงาน</t>
  </si>
  <si>
    <t>โต๊ะทำงาน  ระดับ 3-6</t>
  </si>
  <si>
    <t>โต๊ะทำงานระดับ 1-2</t>
  </si>
  <si>
    <t>เก้าอี้ทำงาน  ระดับ 3-6</t>
  </si>
  <si>
    <t>โต๊ะทำงานเหล็ก ขนาด 3.5 ฟุต</t>
  </si>
  <si>
    <t>โต๊ะทำงานเหล็ก ขนาด  5 ฟุต</t>
  </si>
  <si>
    <t>โต๊ะทำงานผู้บริหารพร้อมกระจก</t>
  </si>
  <si>
    <t>โต๊ะคอมพิวเตอร์+เก้าอี้</t>
  </si>
  <si>
    <t>โต๊ะพับเอนกประสงค์</t>
  </si>
  <si>
    <t>เก้าอี้บุนวมแบบมีพนักพิง</t>
  </si>
  <si>
    <t>เก้าอี้เอนกประสงค์ขาชุบโครเมี่ยม</t>
  </si>
  <si>
    <t>เก้าอี้ผู้บริหารแบบหนัง</t>
  </si>
  <si>
    <t>เก้าอี้ประชุมสภาฯ</t>
  </si>
  <si>
    <t>โต๊ะเขียนแบบ</t>
  </si>
  <si>
    <t>โต๊ะพิมพ์ดีด</t>
  </si>
  <si>
    <t>โต๊ะหมู่บูชา</t>
  </si>
  <si>
    <t>โต๊ะประชุม</t>
  </si>
  <si>
    <t>โต๊ะคอมพิวเตอร์</t>
  </si>
  <si>
    <t>โต๊ะทำงานแบบเหล็ก</t>
  </si>
  <si>
    <t>เคาน์เตอร์ไม้</t>
  </si>
  <si>
    <t>โต๊ะทำงานผู้บริหาร</t>
  </si>
  <si>
    <t>เก้าอี้ทำงานผู้บริหาร</t>
  </si>
  <si>
    <t>โต๊ะทำงานผู้บริหารพร้อมเก้าอี้</t>
  </si>
  <si>
    <t>แท่นพิธี</t>
  </si>
  <si>
    <t>ชุดรับแขก</t>
  </si>
  <si>
    <t>ชั้นวางเอกสาร</t>
  </si>
  <si>
    <t>ชั้นวางของห้องพัสดุ</t>
  </si>
  <si>
    <t>ตู้เก็บเอกสาร 2 บาน</t>
  </si>
  <si>
    <t>ตู้เก็บเอกสาร 12 ลิ้นชัก</t>
  </si>
  <si>
    <t>ตู้เก็บเอกสาร 15 ลิ้นชัก</t>
  </si>
  <si>
    <t>ตู้เก็บเอกสาร 4 ลิ้นชัก</t>
  </si>
  <si>
    <t>ตู้เก็บเอกสาร</t>
  </si>
  <si>
    <t>กำปั่นเก็บเงิน  (ตู้นิรภัย)</t>
  </si>
  <si>
    <t>เครื่องพิมพ์ดีด</t>
  </si>
  <si>
    <t>เครื่องพิมพ์ดีดไฟฟ้า</t>
  </si>
  <si>
    <t>เครื่องโทรสาร</t>
  </si>
  <si>
    <t>เครื่องถ่ายเอกสาร</t>
  </si>
  <si>
    <t>ครุภัณฑ์การศึกษา</t>
  </si>
  <si>
    <t>เครื่องเล่นสนาม</t>
  </si>
  <si>
    <t>เงินอุดหนุนเฉพาะกิจ</t>
  </si>
  <si>
    <t>ครุภัณฑ์ยานพาหนะและขนส่ง</t>
  </si>
  <si>
    <t>เรือเพียว</t>
  </si>
  <si>
    <t>เรืองหางยาวพร้อมเครื่อง</t>
  </si>
  <si>
    <t>รถจักรยานยนต์</t>
  </si>
  <si>
    <t>รถบรรทุกน้ำเอนกประสงค์</t>
  </si>
  <si>
    <t>รถยนต์ส่วนกลาง</t>
  </si>
  <si>
    <t>รถแทรกเตอร์  (ตักหน้าขุดหลัง)</t>
  </si>
  <si>
    <t>รถแทรกเตอร์  (รถไถ)</t>
  </si>
  <si>
    <t>รถบรรทุกหกล้อ</t>
  </si>
  <si>
    <t>ปุ๋งกี๋รถตักหน้าขุดหลัง</t>
  </si>
  <si>
    <t>รถบรรทุกขยะแบบอัดท้าย</t>
  </si>
  <si>
    <t>ครุภัณฑ์การเกษตร</t>
  </si>
  <si>
    <t>รถไถเดินตาม</t>
  </si>
  <si>
    <t>เครื่องสูบน้ำ</t>
  </si>
  <si>
    <t>เครื่องปั๊มน้ำ</t>
  </si>
  <si>
    <t>เครื่องตัดหญ้าแบบสายสะพาย</t>
  </si>
  <si>
    <t>เครื่องอัดน้ำแรงแบบสายพาน</t>
  </si>
  <si>
    <t>ครุภัณฑ์ก่อสร้าง</t>
  </si>
  <si>
    <t>กระบอกอัดจารบี</t>
  </si>
  <si>
    <t>ม่านปรับแสง (มู่ลี่)</t>
  </si>
  <si>
    <t>เครื่องตบดิน</t>
  </si>
  <si>
    <t>เหล็กดัดศูนย์ป้องกันฯ</t>
  </si>
  <si>
    <t>ป้ายบอกชื่อถนน</t>
  </si>
  <si>
    <t>เครื่องรับ-ส่งวิทยุ (ประจำที่)</t>
  </si>
  <si>
    <t>เครื่องโม่เหล็กผสมพร้อมติดตั้งมอเตอร์</t>
  </si>
  <si>
    <t>ครุภัณฑ์ไฟฟ้าและวิทยุ</t>
  </si>
  <si>
    <t>ไมโครโฟนตั้งโต๊ะชนิดคอยาว</t>
  </si>
  <si>
    <t>ไมโครโฟน (ไมค์ลอย)</t>
  </si>
  <si>
    <t>ลำโพง</t>
  </si>
  <si>
    <t>เครื่องเสียงกลางแจ้ง</t>
  </si>
  <si>
    <t>เครื่องขยายเสียง</t>
  </si>
  <si>
    <t>เครื่องปรับอากาศ</t>
  </si>
  <si>
    <t>พัดลม</t>
  </si>
  <si>
    <t>เครื่องชุมสายโทรศัพท์ 1 ตู้ พร้อมโทรศัพท์ 6 เครื่อง</t>
  </si>
  <si>
    <t>เครื่องรับ-ส่งวิทยุ</t>
  </si>
  <si>
    <t>โทรทัศน์</t>
  </si>
  <si>
    <t>เงินบริจาค</t>
  </si>
  <si>
    <t>เครื่องเล่นดีวีดี</t>
  </si>
  <si>
    <t>ครุภัณฑ์โฆษณาและเผยแพร่</t>
  </si>
  <si>
    <t>จานดาวเทียม</t>
  </si>
  <si>
    <t>โทรศัพท์เคลื่อนที่</t>
  </si>
  <si>
    <t>กล้องถ่ายรูปดิจิตอล</t>
  </si>
  <si>
    <t>เครื่องฉายโปรแจคเตอร์</t>
  </si>
  <si>
    <t>ครุภัณฑ์วิทยาศาสตร์การแพทย์</t>
  </si>
  <si>
    <t>เครื่องวัดความดันโลหิต</t>
  </si>
  <si>
    <t>เตียงพยาบาล</t>
  </si>
  <si>
    <t>เครื่องพ่นหมอกควัน</t>
  </si>
  <si>
    <t>ครุภัณฑ์งานบ้านงานครัว</t>
  </si>
  <si>
    <t>ถังน้ำ</t>
  </si>
  <si>
    <t>เครื่องดูดฝุ่น</t>
  </si>
  <si>
    <t>เตาแก๊สพร้อมหัวแก๊ส</t>
  </si>
  <si>
    <t>ถังน้ำสแตนเลส</t>
  </si>
  <si>
    <t>ตู้ทำความเย็น</t>
  </si>
  <si>
    <t>ตู้เย็น</t>
  </si>
  <si>
    <t>ครุภัณฑ์เครื่องดับเพลิง</t>
  </si>
  <si>
    <t>ถังน้ำยาเคมีดับเพลิง</t>
  </si>
  <si>
    <t>หัวฉีดน้ำดับเพลิง</t>
  </si>
  <si>
    <t>สายส่งน้ำดับเพลิง</t>
  </si>
  <si>
    <t>เครื่องฉีดน้ำดับเพลิงแบบมือโยก</t>
  </si>
  <si>
    <t>ครุภัณฑ์สำรวจ</t>
  </si>
  <si>
    <t>เครื่องหาพิกัด</t>
  </si>
  <si>
    <t>เทปวัดระยะ</t>
  </si>
  <si>
    <t>ล้อวัดระยะ</t>
  </si>
  <si>
    <t>ครุภัณฑ์คอมพิวเตอร์</t>
  </si>
  <si>
    <t>เครื่องคอมพิวเตอร์พร้อมอุปกรณ์</t>
  </si>
  <si>
    <t>คอมพิวเตอร์โน๊ตบุ๊ค</t>
  </si>
  <si>
    <t>เครื่องพริ๊นเตอร์</t>
  </si>
  <si>
    <t>เครื่องสำรองไฟ</t>
  </si>
  <si>
    <t>ครุภัณฑ์โรงงาน</t>
  </si>
  <si>
    <t>เครื่องรีดกระจูด</t>
  </si>
  <si>
    <t>ตู้เชื่อม</t>
  </si>
  <si>
    <t>ครุภัณฑ์ดนตรีและนาฎศิลป์</t>
  </si>
  <si>
    <t>กลองชุด</t>
  </si>
  <si>
    <t>คาวเบลล์</t>
  </si>
  <si>
    <t>คีย์บรอด์</t>
  </si>
  <si>
    <t>ตู้แอมป์คีย์บอร์ด</t>
  </si>
  <si>
    <t>ครุภัณฑ์อื่น  ๆ</t>
  </si>
  <si>
    <t>ป้ายไฟอำนวยความสะดวก</t>
  </si>
  <si>
    <t>แท่นพระรูป</t>
  </si>
  <si>
    <t>รวมรับทรัพย์สินทั้งสิ้น</t>
  </si>
  <si>
    <t>เครื่องปรับอากาศ 36,000  BTU</t>
  </si>
  <si>
    <t>ตู้ซิงค์สำเร็จรูป</t>
  </si>
  <si>
    <t>เก้าอี้สำนักงาน</t>
  </si>
  <si>
    <t>โต๊ะทำงาน</t>
  </si>
  <si>
    <t>เก้าอี้</t>
  </si>
  <si>
    <t>ตู้เก็บเอกสารและชั้นวางเอกสาร</t>
  </si>
  <si>
    <t xml:space="preserve">กำปั่นเก็บเงิน (ตู้นิรภัย) </t>
  </si>
  <si>
    <t>เรือ</t>
  </si>
  <si>
    <t>รถแทรกเตอร์ (รถไถ/รถตักหน้าขุดหลัง)</t>
  </si>
  <si>
    <t>รถยนต์บรรทุก</t>
  </si>
  <si>
    <t>เครื่องปั้มน้ำ</t>
  </si>
  <si>
    <t>เครื่องตัดหญ้า</t>
  </si>
  <si>
    <t>ไมโครโฟน</t>
  </si>
  <si>
    <t>ลำโพงและเครื่องขยายเสียง</t>
  </si>
  <si>
    <t>เครื่องรับส่งวิทยุ</t>
  </si>
  <si>
    <t>ตู้ทำความเย็นและตู้เย็น</t>
  </si>
  <si>
    <t>เครื่องดับเพลิง</t>
  </si>
  <si>
    <t>เครื่องสำรวจ</t>
  </si>
  <si>
    <t>คอมพิวเตอร์</t>
  </si>
  <si>
    <t>เครื่องดนตรี</t>
  </si>
  <si>
    <t>ลูกหนี้เงินยืมเงินสะสม</t>
  </si>
  <si>
    <t>เจ้าหนี้เงินสะสม</t>
  </si>
  <si>
    <t>เงินอุดหนุนระบุวัตถุประสงค์ค่าตอบแทนพนักงานจ้าง ผดด.</t>
  </si>
  <si>
    <t>เงินอุดหนุนระบุวัตถุประสงค์เงินสมทบ กปส. พนักงานจ้าง ผดด.</t>
  </si>
  <si>
    <t>เงินอุดหนุนระบุวัตถุประสงค์เบี้ยยังชีพผู้สูงอายุ</t>
  </si>
  <si>
    <t>เงินอุดหนุนระบุวัตถุประสงค์เบี้ยยังชีพผู้พิการ</t>
  </si>
  <si>
    <t>เงินอุดหนุนระบุวัตถุประสงค์โครงการก่อสร้างศูนย์พัฒนาเด็กเล็ก</t>
  </si>
  <si>
    <t>เงินอุดหนุนระบุวัตถุประสงค์โครงการก่อสร้างถนนคอนกรีตเสริมเหล็ก</t>
  </si>
  <si>
    <t>เงินอุดหนุนระบุวัตถุประสงค์โครงการติดตั้งกล้องวงจรปิด CCTV</t>
  </si>
  <si>
    <t>2. ลูกหนี้รายได้อื่น</t>
  </si>
  <si>
    <t xml:space="preserve"> เงินสะสมที่สามารถนำไปใช้ได้</t>
  </si>
  <si>
    <t>110609</t>
  </si>
  <si>
    <t>ลูกหนี้ - ลูกหนี้เงินยืมเงินสะสม</t>
  </si>
  <si>
    <t>110606</t>
  </si>
  <si>
    <t>110611</t>
  </si>
  <si>
    <t>ลูกหนี้ - รายได้อื่นๆ</t>
  </si>
  <si>
    <t>งบประมาณ</t>
  </si>
  <si>
    <t>การศึกษา</t>
  </si>
  <si>
    <t>ระดับก่อนวัยเรียน</t>
  </si>
  <si>
    <t>อาหารเสริมนม</t>
  </si>
  <si>
    <t>วัสดุอื่น</t>
  </si>
  <si>
    <t>บริหารทั่วไป</t>
  </si>
  <si>
    <t>เคหะและชุมชน</t>
  </si>
  <si>
    <t>ก่อสร้างสาธารณูปโภค</t>
  </si>
  <si>
    <t>ก่อสร้างเสาธงพร้อมลาน คสล.ศพด.อบต.</t>
  </si>
  <si>
    <t>ต่อเติมอาคารศูนย์เครื่องจักรกล</t>
  </si>
  <si>
    <t>ศาลากลางน้ำ อบต.ชะอวด</t>
  </si>
  <si>
    <t>ปรับพื้นที่บริเวณอาคาร ศพด.อบต</t>
  </si>
  <si>
    <t>ก่อสร้างโรงจอดรถ อบต.</t>
  </si>
  <si>
    <t>ยกระดับถนนทางเข้าสวนสมเด็จเจ้าฟ้าจุฬาภรณ์</t>
  </si>
  <si>
    <t>หอประชุม หมู่ที่ 4</t>
  </si>
  <si>
    <t>จ้างที่ปรึกษา</t>
  </si>
  <si>
    <t>รายจ่ายอื่น</t>
  </si>
  <si>
    <t>ก่อสร้างอาคาร</t>
  </si>
  <si>
    <t>บริหารทั่วไปเกี่ยวกับเคหะชุมชน</t>
  </si>
  <si>
    <t>รั้วล้อมรอบอาคารและประตูพร้อมป้ายชื่อ ศพด</t>
  </si>
  <si>
    <t>ค่าตอบแทนผู้ปฏิบัติราชการ
อันเป็นประโยชน์แก่ อปท.</t>
  </si>
  <si>
    <t>บริหารงานคลัง</t>
  </si>
  <si>
    <t>บริหารทั่วไป
เกี่ยวกับการศึกษา</t>
  </si>
  <si>
    <t>บริหารทั่วไป
เกี่ยวกับเคหะและชุมชน</t>
  </si>
  <si>
    <t>เงินเดือน (ฝ่ายประจำ)
ค่าจ้างพนักงานจ้าง</t>
  </si>
  <si>
    <t>ค่าตอบแทนพนักงานจ้าง</t>
  </si>
  <si>
    <t>เงินเพิ่มต่างๆของพนักงานจ้าง</t>
  </si>
  <si>
    <t>แผนงานการศึกษา</t>
  </si>
  <si>
    <t>เงินเดือนพนักงาน</t>
  </si>
  <si>
    <t>เงินอุดหนุนทั่วไประบุวัตถุประสงค์</t>
  </si>
  <si>
    <t>เงินอุดหนุน
ระบุวัตถุประสงค์/
เฉพาะกิจ</t>
  </si>
  <si>
    <t>งานบริหารทั่วไป
เกี่ยวกับการศึกษา</t>
  </si>
  <si>
    <t>แผนงานเคหะและชุมชน</t>
  </si>
  <si>
    <t>งานบริหารทั่วไปเกี่ยวกับเคหะและชุมชน</t>
  </si>
  <si>
    <t>อาคารต่าง ๆ</t>
  </si>
  <si>
    <t xml:space="preserve">ก่อสร้างอาคารศูนย์พัฒนาเด็กเล็ก </t>
  </si>
  <si>
    <t>ค่าก่อสร้างสิ่ง
สาธารณูปโภค</t>
  </si>
  <si>
    <t>ก่อสร้างถนนคอนกรีตเสริมเหล็ก 
สายทุ่งโป๊ะ - โคกแต้ว ม.9</t>
  </si>
  <si>
    <t>โครงการติดตั้งกล้องวงจรปิด CCTV</t>
  </si>
  <si>
    <t>งานส่งเสริมและสนับสนุนความเข้มแข็งชุมชน</t>
  </si>
  <si>
    <t>รายจ่ายเกี่ยวกับการรับรองและพิธีการ</t>
  </si>
  <si>
    <t>เรียน  นายกองค์การบริหารส่วนตำบลชะอวด</t>
  </si>
  <si>
    <t>ลูกหนี้ภาษีบำรุงท้องที่</t>
  </si>
  <si>
    <t>ลูกหนี้ภาษีป้าย</t>
  </si>
  <si>
    <t xml:space="preserve">                 ทรัพย์สินที่แสดงตามงบทรัพย์สินเป็นกรรมสิทธิ์ขององค์กรปกครองส่วนท้องถิ่นและองค์กรปกครองส่วน</t>
  </si>
  <si>
    <t>หมายเหตุ  7    รายจ่ายค้างจ่าย</t>
  </si>
  <si>
    <t>หมายเหตุ 8  เงินรับฝาก</t>
  </si>
  <si>
    <t>หมายเหตุ 9  เงินสะสม</t>
  </si>
  <si>
    <t xml:space="preserve">                    (นางยุพิน  ฉิมพลี)                                    (นายคำนึง  จันทร์คง)                                   (นายบุญฤทธิ์   แคล้วแก้ว)</t>
  </si>
  <si>
    <t xml:space="preserve">                  ผู้อำนวยการกองคลัง                            ปลัดองค์การบริหารส่วนตำบล                  นายกองค์การบริหารส่วนตำบลชะอวด</t>
  </si>
  <si>
    <t xml:space="preserve">     (ลงชื่อ) …………………………               (ลงชื่อ) …………………………              (ลงชื่อ) ……….....…...………………</t>
  </si>
  <si>
    <t xml:space="preserve">                    - เพื่อโปรดทราบ                                  - เพื่อโปรดทราบ                                             -  ทราบ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</si>
</sst>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6"/>
      <name val="Angsana New"/>
      <family val="1"/>
    </font>
    <font>
      <u/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sz val="14"/>
      <name val="Angsana New"/>
      <family val="1"/>
      <charset val="222"/>
    </font>
    <font>
      <sz val="14"/>
      <name val="AngsanaUPC"/>
      <family val="1"/>
      <charset val="222"/>
    </font>
    <font>
      <sz val="14"/>
      <name val="Angsana New"/>
      <family val="1"/>
    </font>
    <font>
      <sz val="14"/>
      <color indexed="16"/>
      <name val="Angsana New"/>
      <family val="1"/>
      <charset val="222"/>
    </font>
    <font>
      <b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</font>
    <font>
      <sz val="15"/>
      <color theme="1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3" fontId="1" fillId="0" borderId="1" xfId="0" applyNumberFormat="1" applyFont="1" applyBorder="1"/>
    <xf numFmtId="43" fontId="1" fillId="0" borderId="0" xfId="0" applyNumberFormat="1" applyFont="1"/>
    <xf numFmtId="43" fontId="1" fillId="0" borderId="2" xfId="0" applyNumberFormat="1" applyFont="1" applyBorder="1"/>
    <xf numFmtId="43" fontId="1" fillId="0" borderId="3" xfId="0" applyNumberFormat="1" applyFont="1" applyBorder="1"/>
    <xf numFmtId="43" fontId="1" fillId="0" borderId="0" xfId="0" applyNumberFormat="1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4" xfId="0" applyFont="1" applyBorder="1"/>
    <xf numFmtId="0" fontId="1" fillId="0" borderId="13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5" xfId="0" applyFont="1" applyBorder="1" applyAlignment="1">
      <alignment horizontal="center"/>
    </xf>
    <xf numFmtId="43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3" fontId="1" fillId="0" borderId="6" xfId="0" applyNumberFormat="1" applyFont="1" applyBorder="1"/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43" fontId="1" fillId="0" borderId="18" xfId="0" applyNumberFormat="1" applyFont="1" applyBorder="1"/>
    <xf numFmtId="0" fontId="1" fillId="0" borderId="19" xfId="0" applyFont="1" applyBorder="1"/>
    <xf numFmtId="43" fontId="1" fillId="0" borderId="19" xfId="0" applyNumberFormat="1" applyFont="1" applyBorder="1"/>
    <xf numFmtId="0" fontId="1" fillId="0" borderId="20" xfId="0" applyFont="1" applyBorder="1"/>
    <xf numFmtId="0" fontId="3" fillId="0" borderId="0" xfId="0" applyFont="1" applyFill="1" applyBorder="1"/>
    <xf numFmtId="0" fontId="2" fillId="0" borderId="0" xfId="0" applyFont="1" applyAlignment="1"/>
    <xf numFmtId="0" fontId="7" fillId="0" borderId="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43" fontId="7" fillId="0" borderId="5" xfId="1" applyFont="1" applyBorder="1" applyAlignment="1">
      <alignment horizontal="center"/>
    </xf>
    <xf numFmtId="0" fontId="8" fillId="0" borderId="7" xfId="0" applyFont="1" applyBorder="1"/>
    <xf numFmtId="49" fontId="8" fillId="0" borderId="7" xfId="0" applyNumberFormat="1" applyFont="1" applyBorder="1" applyAlignment="1">
      <alignment horizontal="center"/>
    </xf>
    <xf numFmtId="43" fontId="9" fillId="0" borderId="15" xfId="1" applyFont="1" applyBorder="1"/>
    <xf numFmtId="43" fontId="10" fillId="0" borderId="15" xfId="1" applyFont="1" applyBorder="1" applyAlignment="1">
      <alignment horizontal="center"/>
    </xf>
    <xf numFmtId="43" fontId="9" fillId="0" borderId="7" xfId="1" applyFont="1" applyBorder="1"/>
    <xf numFmtId="0" fontId="8" fillId="0" borderId="0" xfId="0" applyFont="1" applyBorder="1" applyAlignment="1">
      <alignment horizontal="center"/>
    </xf>
    <xf numFmtId="43" fontId="8" fillId="0" borderId="8" xfId="0" applyNumberFormat="1" applyFont="1" applyBorder="1"/>
    <xf numFmtId="0" fontId="8" fillId="0" borderId="2" xfId="0" applyFont="1" applyBorder="1" applyAlignment="1">
      <alignment horizontal="center"/>
    </xf>
    <xf numFmtId="43" fontId="7" fillId="0" borderId="21" xfId="1" applyFont="1" applyBorder="1"/>
    <xf numFmtId="43" fontId="8" fillId="0" borderId="0" xfId="0" applyNumberFormat="1" applyFont="1" applyBorder="1"/>
    <xf numFmtId="43" fontId="7" fillId="0" borderId="0" xfId="1" applyFont="1" applyBorder="1"/>
    <xf numFmtId="0" fontId="8" fillId="0" borderId="0" xfId="0" applyFont="1" applyBorder="1"/>
    <xf numFmtId="43" fontId="8" fillId="0" borderId="0" xfId="1" applyFont="1" applyBorder="1"/>
    <xf numFmtId="0" fontId="8" fillId="0" borderId="0" xfId="0" applyFont="1" applyBorder="1" applyAlignment="1">
      <alignment horizontal="left"/>
    </xf>
    <xf numFmtId="43" fontId="0" fillId="0" borderId="0" xfId="0" applyNumberFormat="1"/>
    <xf numFmtId="0" fontId="9" fillId="0" borderId="0" xfId="0" applyFont="1"/>
    <xf numFmtId="49" fontId="9" fillId="0" borderId="18" xfId="0" applyNumberFormat="1" applyFont="1" applyBorder="1" applyAlignment="1">
      <alignment horizontal="center"/>
    </xf>
    <xf numFmtId="43" fontId="9" fillId="0" borderId="18" xfId="1" applyFont="1" applyBorder="1"/>
    <xf numFmtId="0" fontId="9" fillId="0" borderId="18" xfId="0" applyFont="1" applyBorder="1"/>
    <xf numFmtId="0" fontId="9" fillId="0" borderId="2" xfId="0" applyFont="1" applyBorder="1" applyAlignment="1">
      <alignment horizontal="center"/>
    </xf>
    <xf numFmtId="43" fontId="12" fillId="0" borderId="23" xfId="1" applyFont="1" applyBorder="1"/>
    <xf numFmtId="43" fontId="9" fillId="0" borderId="0" xfId="1" applyFont="1"/>
    <xf numFmtId="0" fontId="9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4" xfId="0" applyFont="1" applyBorder="1"/>
    <xf numFmtId="0" fontId="9" fillId="0" borderId="0" xfId="0" applyFont="1" applyBorder="1"/>
    <xf numFmtId="0" fontId="9" fillId="0" borderId="15" xfId="0" applyFont="1" applyBorder="1"/>
    <xf numFmtId="0" fontId="9" fillId="0" borderId="7" xfId="0" applyFont="1" applyBorder="1" applyAlignment="1">
      <alignment horizontal="center"/>
    </xf>
    <xf numFmtId="43" fontId="9" fillId="0" borderId="21" xfId="1" applyFont="1" applyBorder="1"/>
    <xf numFmtId="0" fontId="9" fillId="0" borderId="14" xfId="0" applyFont="1" applyBorder="1"/>
    <xf numFmtId="0" fontId="9" fillId="0" borderId="13" xfId="0" applyFont="1" applyBorder="1"/>
    <xf numFmtId="0" fontId="9" fillId="0" borderId="2" xfId="0" applyFont="1" applyBorder="1"/>
    <xf numFmtId="0" fontId="9" fillId="0" borderId="11" xfId="0" applyFont="1" applyBorder="1"/>
    <xf numFmtId="0" fontId="9" fillId="0" borderId="8" xfId="0" applyFont="1" applyBorder="1" applyAlignment="1">
      <alignment horizontal="center"/>
    </xf>
    <xf numFmtId="43" fontId="9" fillId="0" borderId="0" xfId="1" applyFont="1" applyBorder="1"/>
    <xf numFmtId="43" fontId="9" fillId="0" borderId="4" xfId="1" applyFont="1" applyBorder="1"/>
    <xf numFmtId="0" fontId="9" fillId="0" borderId="0" xfId="0" applyFont="1" applyBorder="1" applyAlignment="1">
      <alignment horizontal="center"/>
    </xf>
    <xf numFmtId="43" fontId="14" fillId="0" borderId="21" xfId="1" applyFont="1" applyBorder="1"/>
    <xf numFmtId="4" fontId="1" fillId="0" borderId="0" xfId="0" applyNumberFormat="1" applyFont="1"/>
    <xf numFmtId="4" fontId="1" fillId="0" borderId="14" xfId="0" applyNumberFormat="1" applyFont="1" applyBorder="1"/>
    <xf numFmtId="4" fontId="2" fillId="0" borderId="16" xfId="0" applyNumberFormat="1" applyFont="1" applyBorder="1"/>
    <xf numFmtId="4" fontId="2" fillId="0" borderId="17" xfId="0" applyNumberFormat="1" applyFont="1" applyBorder="1" applyAlignment="1">
      <alignment horizontal="center"/>
    </xf>
    <xf numFmtId="4" fontId="1" fillId="0" borderId="6" xfId="0" applyNumberFormat="1" applyFont="1" applyBorder="1"/>
    <xf numFmtId="4" fontId="1" fillId="0" borderId="7" xfId="0" applyNumberFormat="1" applyFont="1" applyBorder="1"/>
    <xf numFmtId="4" fontId="2" fillId="0" borderId="5" xfId="0" applyNumberFormat="1" applyFont="1" applyBorder="1"/>
    <xf numFmtId="43" fontId="3" fillId="0" borderId="7" xfId="1" applyFont="1" applyBorder="1"/>
    <xf numFmtId="0" fontId="2" fillId="0" borderId="14" xfId="0" applyFont="1" applyBorder="1"/>
    <xf numFmtId="0" fontId="3" fillId="0" borderId="0" xfId="0" applyFont="1" applyBorder="1"/>
    <xf numFmtId="0" fontId="2" fillId="0" borderId="13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3" fillId="0" borderId="14" xfId="0" applyFont="1" applyBorder="1"/>
    <xf numFmtId="43" fontId="1" fillId="0" borderId="0" xfId="1" applyFont="1"/>
    <xf numFmtId="43" fontId="1" fillId="0" borderId="1" xfId="1" applyFont="1" applyBorder="1"/>
    <xf numFmtId="43" fontId="1" fillId="0" borderId="0" xfId="1" applyFont="1" applyBorder="1"/>
    <xf numFmtId="43" fontId="1" fillId="0" borderId="2" xfId="1" applyFont="1" applyBorder="1"/>
    <xf numFmtId="43" fontId="1" fillId="0" borderId="3" xfId="1" applyFont="1" applyBorder="1"/>
    <xf numFmtId="43" fontId="1" fillId="0" borderId="4" xfId="1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8" xfId="0" applyFont="1" applyBorder="1"/>
    <xf numFmtId="43" fontId="9" fillId="0" borderId="8" xfId="1" applyFont="1" applyBorder="1"/>
    <xf numFmtId="43" fontId="1" fillId="0" borderId="5" xfId="1" applyFont="1" applyBorder="1" applyAlignment="1">
      <alignment horizontal="center"/>
    </xf>
    <xf numFmtId="43" fontId="1" fillId="0" borderId="6" xfId="1" applyFont="1" applyBorder="1"/>
    <xf numFmtId="43" fontId="1" fillId="0" borderId="18" xfId="1" applyFont="1" applyBorder="1"/>
    <xf numFmtId="43" fontId="1" fillId="0" borderId="20" xfId="1" applyFont="1" applyBorder="1"/>
    <xf numFmtId="43" fontId="1" fillId="0" borderId="8" xfId="1" applyFont="1" applyBorder="1"/>
    <xf numFmtId="43" fontId="1" fillId="0" borderId="19" xfId="1" applyFont="1" applyBorder="1"/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43" fontId="1" fillId="0" borderId="6" xfId="0" applyNumberFormat="1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5" fillId="0" borderId="0" xfId="0" applyFont="1"/>
    <xf numFmtId="0" fontId="16" fillId="0" borderId="0" xfId="0" applyFont="1"/>
    <xf numFmtId="43" fontId="16" fillId="0" borderId="0" xfId="1" applyFont="1"/>
    <xf numFmtId="43" fontId="1" fillId="0" borderId="5" xfId="1" applyFont="1" applyBorder="1"/>
    <xf numFmtId="43" fontId="1" fillId="0" borderId="5" xfId="0" applyNumberFormat="1" applyFont="1" applyBorder="1" applyAlignment="1"/>
    <xf numFmtId="0" fontId="15" fillId="0" borderId="0" xfId="0" applyFont="1" applyAlignment="1">
      <alignment horizontal="center"/>
    </xf>
    <xf numFmtId="43" fontId="15" fillId="0" borderId="0" xfId="1" applyFont="1"/>
    <xf numFmtId="4" fontId="1" fillId="0" borderId="0" xfId="0" applyNumberFormat="1" applyFont="1" applyBorder="1"/>
    <xf numFmtId="4" fontId="1" fillId="0" borderId="2" xfId="0" applyNumberFormat="1" applyFont="1" applyBorder="1"/>
    <xf numFmtId="4" fontId="1" fillId="0" borderId="13" xfId="0" applyNumberFormat="1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1" fillId="0" borderId="20" xfId="0" applyFont="1" applyBorder="1" applyAlignment="1">
      <alignment wrapText="1"/>
    </xf>
    <xf numFmtId="43" fontId="1" fillId="0" borderId="20" xfId="0" applyNumberFormat="1" applyFont="1" applyBorder="1" applyAlignment="1">
      <alignment horizontal="left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43" fontId="1" fillId="0" borderId="18" xfId="0" applyNumberFormat="1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20" xfId="0" applyFont="1" applyBorder="1" applyAlignment="1">
      <alignment horizontal="left"/>
    </xf>
    <xf numFmtId="0" fontId="1" fillId="0" borderId="22" xfId="0" applyFont="1" applyBorder="1"/>
    <xf numFmtId="0" fontId="1" fillId="0" borderId="22" xfId="0" applyFont="1" applyBorder="1" applyAlignment="1">
      <alignment wrapText="1"/>
    </xf>
    <xf numFmtId="0" fontId="1" fillId="0" borderId="22" xfId="0" applyFont="1" applyBorder="1" applyAlignment="1">
      <alignment horizontal="left"/>
    </xf>
    <xf numFmtId="43" fontId="1" fillId="0" borderId="22" xfId="0" applyNumberFormat="1" applyFont="1" applyBorder="1" applyAlignment="1">
      <alignment horizontal="left" wrapText="1"/>
    </xf>
    <xf numFmtId="43" fontId="1" fillId="0" borderId="22" xfId="1" applyFont="1" applyBorder="1"/>
    <xf numFmtId="0" fontId="8" fillId="0" borderId="18" xfId="0" applyFont="1" applyBorder="1"/>
    <xf numFmtId="49" fontId="8" fillId="0" borderId="18" xfId="0" applyNumberFormat="1" applyFont="1" applyBorder="1" applyAlignment="1">
      <alignment horizontal="center"/>
    </xf>
    <xf numFmtId="43" fontId="9" fillId="0" borderId="24" xfId="1" applyFont="1" applyBorder="1"/>
    <xf numFmtId="43" fontId="11" fillId="0" borderId="24" xfId="1" applyFont="1" applyBorder="1"/>
    <xf numFmtId="0" fontId="8" fillId="0" borderId="25" xfId="0" applyFont="1" applyBorder="1" applyAlignment="1">
      <alignment horizontal="center"/>
    </xf>
    <xf numFmtId="43" fontId="8" fillId="0" borderId="18" xfId="1" applyFont="1" applyBorder="1"/>
    <xf numFmtId="43" fontId="8" fillId="0" borderId="24" xfId="1" applyFont="1" applyBorder="1"/>
    <xf numFmtId="49" fontId="8" fillId="0" borderId="25" xfId="0" applyNumberFormat="1" applyFont="1" applyBorder="1" applyAlignment="1">
      <alignment horizontal="center"/>
    </xf>
    <xf numFmtId="43" fontId="11" fillId="0" borderId="18" xfId="1" applyFont="1" applyBorder="1"/>
    <xf numFmtId="0" fontId="12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43" fontId="14" fillId="0" borderId="0" xfId="1" applyFont="1" applyBorder="1"/>
    <xf numFmtId="0" fontId="14" fillId="0" borderId="0" xfId="0" applyFont="1" applyBorder="1"/>
    <xf numFmtId="43" fontId="9" fillId="0" borderId="2" xfId="1" applyFont="1" applyBorder="1"/>
    <xf numFmtId="43" fontId="14" fillId="0" borderId="5" xfId="1" applyFont="1" applyBorder="1"/>
    <xf numFmtId="43" fontId="14" fillId="0" borderId="8" xfId="1" applyFont="1" applyBorder="1"/>
    <xf numFmtId="43" fontId="14" fillId="0" borderId="2" xfId="1" applyFont="1" applyBorder="1"/>
    <xf numFmtId="43" fontId="14" fillId="0" borderId="4" xfId="1" applyFont="1" applyBorder="1"/>
    <xf numFmtId="43" fontId="12" fillId="0" borderId="2" xfId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43" fontId="12" fillId="0" borderId="8" xfId="1" applyFont="1" applyBorder="1"/>
    <xf numFmtId="43" fontId="16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43" fontId="16" fillId="0" borderId="0" xfId="1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20</xdr:row>
      <xdr:rowOff>133350</xdr:rowOff>
    </xdr:from>
    <xdr:to>
      <xdr:col>2</xdr:col>
      <xdr:colOff>485775</xdr:colOff>
      <xdr:row>21</xdr:row>
      <xdr:rowOff>171450</xdr:rowOff>
    </xdr:to>
    <xdr:pic>
      <xdr:nvPicPr>
        <xdr:cNvPr id="3" name="รูปภาพ 2" descr="BAC229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288" t="36501" r="24469" b="58879"/>
        <a:stretch>
          <a:fillRect/>
        </a:stretch>
      </xdr:blipFill>
      <xdr:spPr bwMode="auto">
        <a:xfrm>
          <a:off x="895350" y="6076950"/>
          <a:ext cx="96202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666750</xdr:colOff>
      <xdr:row>20</xdr:row>
      <xdr:rowOff>0</xdr:rowOff>
    </xdr:from>
    <xdr:to>
      <xdr:col>4</xdr:col>
      <xdr:colOff>247650</xdr:colOff>
      <xdr:row>21</xdr:row>
      <xdr:rowOff>171450</xdr:rowOff>
    </xdr:to>
    <xdr:pic>
      <xdr:nvPicPr>
        <xdr:cNvPr id="5" name="รูปภาพ 4" descr="BAC229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57" t="54018" r="59261" b="39526"/>
        <a:stretch>
          <a:fillRect/>
        </a:stretch>
      </xdr:blipFill>
      <xdr:spPr bwMode="auto">
        <a:xfrm>
          <a:off x="4371975" y="5943600"/>
          <a:ext cx="11430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1628775</xdr:colOff>
      <xdr:row>25</xdr:row>
      <xdr:rowOff>266700</xdr:rowOff>
    </xdr:from>
    <xdr:to>
      <xdr:col>3</xdr:col>
      <xdr:colOff>209550</xdr:colOff>
      <xdr:row>27</xdr:row>
      <xdr:rowOff>123825</xdr:rowOff>
    </xdr:to>
    <xdr:pic>
      <xdr:nvPicPr>
        <xdr:cNvPr id="6" name="รูปภาพ 5" descr="BAC229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10" t="63991" r="26639" b="29774"/>
        <a:stretch>
          <a:fillRect/>
        </a:stretch>
      </xdr:blipFill>
      <xdr:spPr bwMode="auto">
        <a:xfrm>
          <a:off x="3000375" y="7686675"/>
          <a:ext cx="9144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1676400</xdr:colOff>
      <xdr:row>29</xdr:row>
      <xdr:rowOff>9525</xdr:rowOff>
    </xdr:from>
    <xdr:to>
      <xdr:col>3</xdr:col>
      <xdr:colOff>257175</xdr:colOff>
      <xdr:row>30</xdr:row>
      <xdr:rowOff>161925</xdr:rowOff>
    </xdr:to>
    <xdr:pic>
      <xdr:nvPicPr>
        <xdr:cNvPr id="2" name="รูปภาพ 1" descr="BAC229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10" t="63991" r="26639" b="29774"/>
        <a:stretch>
          <a:fillRect/>
        </a:stretch>
      </xdr:blipFill>
      <xdr:spPr bwMode="auto">
        <a:xfrm>
          <a:off x="3048000" y="8629650"/>
          <a:ext cx="9144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23</xdr:row>
      <xdr:rowOff>104775</xdr:rowOff>
    </xdr:from>
    <xdr:to>
      <xdr:col>2</xdr:col>
      <xdr:colOff>457200</xdr:colOff>
      <xdr:row>24</xdr:row>
      <xdr:rowOff>142875</xdr:rowOff>
    </xdr:to>
    <xdr:pic>
      <xdr:nvPicPr>
        <xdr:cNvPr id="4" name="รูปภาพ 3" descr="BAC229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288" t="36501" r="24469" b="58879"/>
        <a:stretch>
          <a:fillRect/>
        </a:stretch>
      </xdr:blipFill>
      <xdr:spPr bwMode="auto">
        <a:xfrm>
          <a:off x="866775" y="6953250"/>
          <a:ext cx="96202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704850</xdr:colOff>
      <xdr:row>22</xdr:row>
      <xdr:rowOff>209550</xdr:rowOff>
    </xdr:from>
    <xdr:to>
      <xdr:col>4</xdr:col>
      <xdr:colOff>285750</xdr:colOff>
      <xdr:row>24</xdr:row>
      <xdr:rowOff>85725</xdr:rowOff>
    </xdr:to>
    <xdr:pic>
      <xdr:nvPicPr>
        <xdr:cNvPr id="5" name="รูปภาพ 4" descr="BAC229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57" t="54018" r="59261" b="39526"/>
        <a:stretch>
          <a:fillRect/>
        </a:stretch>
      </xdr:blipFill>
      <xdr:spPr bwMode="auto">
        <a:xfrm>
          <a:off x="4410075" y="6762750"/>
          <a:ext cx="11430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2686050</xdr:colOff>
      <xdr:row>31</xdr:row>
      <xdr:rowOff>152400</xdr:rowOff>
    </xdr:from>
    <xdr:to>
      <xdr:col>1</xdr:col>
      <xdr:colOff>104775</xdr:colOff>
      <xdr:row>33</xdr:row>
      <xdr:rowOff>85725</xdr:rowOff>
    </xdr:to>
    <xdr:pic>
      <xdr:nvPicPr>
        <xdr:cNvPr id="5" name="รูปภาพ 4" descr="BAC229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57" t="54018" r="59261" b="39526"/>
        <a:stretch>
          <a:fillRect/>
        </a:stretch>
      </xdr:blipFill>
      <xdr:spPr bwMode="auto">
        <a:xfrm>
          <a:off x="2686050" y="8524875"/>
          <a:ext cx="11430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600075</xdr:colOff>
      <xdr:row>32</xdr:row>
      <xdr:rowOff>19050</xdr:rowOff>
    </xdr:from>
    <xdr:to>
      <xdr:col>0</xdr:col>
      <xdr:colOff>1562100</xdr:colOff>
      <xdr:row>33</xdr:row>
      <xdr:rowOff>85725</xdr:rowOff>
    </xdr:to>
    <xdr:pic>
      <xdr:nvPicPr>
        <xdr:cNvPr id="6" name="รูปภาพ 5" descr="BAC229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288" t="36501" r="24469" b="58879"/>
        <a:stretch>
          <a:fillRect/>
        </a:stretch>
      </xdr:blipFill>
      <xdr:spPr bwMode="auto">
        <a:xfrm>
          <a:off x="600075" y="8658225"/>
          <a:ext cx="96202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161925</xdr:colOff>
      <xdr:row>31</xdr:row>
      <xdr:rowOff>209550</xdr:rowOff>
    </xdr:from>
    <xdr:to>
      <xdr:col>3</xdr:col>
      <xdr:colOff>85725</xdr:colOff>
      <xdr:row>33</xdr:row>
      <xdr:rowOff>123825</xdr:rowOff>
    </xdr:to>
    <xdr:pic>
      <xdr:nvPicPr>
        <xdr:cNvPr id="8" name="รูปภาพ 7" descr="BAC229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10" t="63991" r="26639" b="29774"/>
        <a:stretch>
          <a:fillRect/>
        </a:stretch>
      </xdr:blipFill>
      <xdr:spPr bwMode="auto">
        <a:xfrm>
          <a:off x="4714875" y="8582025"/>
          <a:ext cx="9144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opLeftCell="A16" workbookViewId="0">
      <selection activeCell="F30" sqref="F30"/>
    </sheetView>
  </sheetViews>
  <sheetFormatPr defaultRowHeight="23.25" x14ac:dyDescent="0.5"/>
  <cols>
    <col min="1" max="2" width="9" style="1"/>
    <col min="3" max="3" width="30.625" style="1" customWidth="1"/>
    <col min="4" max="4" width="20.5" style="1" customWidth="1"/>
    <col min="5" max="5" width="12" style="1" bestFit="1" customWidth="1"/>
    <col min="6" max="16384" width="9" style="1"/>
  </cols>
  <sheetData>
    <row r="2" spans="1:5" x14ac:dyDescent="0.5">
      <c r="A2" s="160" t="s">
        <v>0</v>
      </c>
      <c r="B2" s="160"/>
      <c r="C2" s="160"/>
      <c r="D2" s="160"/>
      <c r="E2" s="160"/>
    </row>
    <row r="3" spans="1:5" x14ac:dyDescent="0.5">
      <c r="A3" s="160" t="s">
        <v>1</v>
      </c>
      <c r="B3" s="160"/>
      <c r="C3" s="160"/>
      <c r="D3" s="160"/>
      <c r="E3" s="160"/>
    </row>
    <row r="4" spans="1:5" x14ac:dyDescent="0.5">
      <c r="A4" s="160" t="s">
        <v>2</v>
      </c>
      <c r="B4" s="160"/>
      <c r="C4" s="160"/>
      <c r="D4" s="160"/>
      <c r="E4" s="160"/>
    </row>
    <row r="6" spans="1:5" x14ac:dyDescent="0.5">
      <c r="A6" s="3" t="s">
        <v>3</v>
      </c>
      <c r="B6" s="3"/>
      <c r="C6" s="3"/>
      <c r="D6" s="4" t="s">
        <v>13</v>
      </c>
    </row>
    <row r="7" spans="1:5" ht="24" thickBot="1" x14ac:dyDescent="0.55000000000000004">
      <c r="A7" s="3" t="s">
        <v>4</v>
      </c>
      <c r="D7" s="2">
        <v>2</v>
      </c>
      <c r="E7" s="5">
        <v>18685652</v>
      </c>
    </row>
    <row r="8" spans="1:5" ht="24" thickTop="1" x14ac:dyDescent="0.5">
      <c r="B8" s="3" t="s">
        <v>5</v>
      </c>
      <c r="D8" s="2"/>
      <c r="E8" s="6"/>
    </row>
    <row r="9" spans="1:5" x14ac:dyDescent="0.5">
      <c r="C9" s="1" t="s">
        <v>6</v>
      </c>
      <c r="D9" s="2">
        <v>3</v>
      </c>
      <c r="E9" s="6">
        <v>36551083.880000003</v>
      </c>
    </row>
    <row r="10" spans="1:5" x14ac:dyDescent="0.5">
      <c r="C10" s="1" t="s">
        <v>293</v>
      </c>
      <c r="D10" s="2"/>
      <c r="E10" s="6">
        <v>158090</v>
      </c>
    </row>
    <row r="11" spans="1:5" x14ac:dyDescent="0.5">
      <c r="C11" s="1" t="s">
        <v>7</v>
      </c>
      <c r="D11" s="2">
        <v>4</v>
      </c>
      <c r="E11" s="6">
        <v>3330290</v>
      </c>
    </row>
    <row r="12" spans="1:5" x14ac:dyDescent="0.5">
      <c r="C12" s="1" t="s">
        <v>8</v>
      </c>
      <c r="D12" s="2">
        <v>5</v>
      </c>
      <c r="E12" s="6">
        <v>99051.68</v>
      </c>
    </row>
    <row r="13" spans="1:5" x14ac:dyDescent="0.5">
      <c r="C13" s="1" t="s">
        <v>9</v>
      </c>
      <c r="D13" s="2">
        <v>6</v>
      </c>
      <c r="E13" s="6">
        <v>9395</v>
      </c>
    </row>
    <row r="14" spans="1:5" x14ac:dyDescent="0.5">
      <c r="B14" s="3" t="s">
        <v>10</v>
      </c>
      <c r="E14" s="7">
        <v>0</v>
      </c>
    </row>
    <row r="15" spans="1:5" ht="24" thickBot="1" x14ac:dyDescent="0.55000000000000004">
      <c r="A15" s="3" t="s">
        <v>11</v>
      </c>
      <c r="E15" s="8">
        <f>SUM(E9:E14)+E7</f>
        <v>58833562.560000002</v>
      </c>
    </row>
    <row r="16" spans="1:5" ht="24" thickTop="1" x14ac:dyDescent="0.5">
      <c r="A16" s="3"/>
      <c r="E16" s="9"/>
    </row>
    <row r="17" spans="1:5" x14ac:dyDescent="0.5">
      <c r="A17" s="113" t="s">
        <v>12</v>
      </c>
      <c r="B17" s="113"/>
      <c r="C17" s="113"/>
      <c r="D17" s="113"/>
      <c r="E17" s="113"/>
    </row>
    <row r="18" spans="1:5" x14ac:dyDescent="0.5">
      <c r="A18" s="114" t="s">
        <v>106</v>
      </c>
      <c r="B18" s="115"/>
      <c r="C18" s="115"/>
      <c r="D18" s="114" t="s">
        <v>350</v>
      </c>
      <c r="E18" s="115"/>
    </row>
    <row r="19" spans="1:5" x14ac:dyDescent="0.5">
      <c r="A19" s="114" t="s">
        <v>113</v>
      </c>
      <c r="B19" s="115"/>
      <c r="C19" s="115"/>
      <c r="D19" s="114" t="s">
        <v>122</v>
      </c>
      <c r="E19" s="115"/>
    </row>
    <row r="20" spans="1:5" x14ac:dyDescent="0.5">
      <c r="A20" s="114" t="s">
        <v>114</v>
      </c>
      <c r="B20" s="115"/>
      <c r="C20" s="115"/>
      <c r="D20" s="114" t="s">
        <v>123</v>
      </c>
      <c r="E20" s="115"/>
    </row>
    <row r="21" spans="1:5" x14ac:dyDescent="0.5">
      <c r="A21" s="114"/>
      <c r="B21"/>
      <c r="C21" s="115"/>
      <c r="D21"/>
      <c r="E21" s="115"/>
    </row>
    <row r="22" spans="1:5" x14ac:dyDescent="0.5">
      <c r="A22" s="114" t="s">
        <v>115</v>
      </c>
      <c r="B22" s="115"/>
      <c r="C22" s="115"/>
      <c r="D22" s="114" t="s">
        <v>124</v>
      </c>
      <c r="E22" s="115"/>
    </row>
    <row r="23" spans="1:5" x14ac:dyDescent="0.5">
      <c r="A23" s="114" t="s">
        <v>116</v>
      </c>
      <c r="B23" s="115"/>
      <c r="C23" s="115"/>
      <c r="D23" s="114" t="s">
        <v>125</v>
      </c>
      <c r="E23" s="115"/>
    </row>
    <row r="24" spans="1:5" x14ac:dyDescent="0.5">
      <c r="A24" s="114" t="s">
        <v>117</v>
      </c>
      <c r="B24" s="115"/>
      <c r="C24" s="115"/>
      <c r="D24" s="114" t="s">
        <v>126</v>
      </c>
      <c r="E24" s="115"/>
    </row>
    <row r="25" spans="1:5" x14ac:dyDescent="0.5">
      <c r="A25" s="114"/>
      <c r="B25" s="115"/>
      <c r="C25" s="161" t="s">
        <v>119</v>
      </c>
      <c r="D25" s="161"/>
      <c r="E25" s="115"/>
    </row>
    <row r="26" spans="1:5" x14ac:dyDescent="0.5">
      <c r="A26" s="114"/>
      <c r="B26" s="115"/>
      <c r="C26" s="161" t="s">
        <v>120</v>
      </c>
      <c r="D26" s="161"/>
      <c r="E26" s="115"/>
    </row>
    <row r="27" spans="1:5" x14ac:dyDescent="0.5">
      <c r="A27" s="114"/>
      <c r="B27" s="115"/>
      <c r="C27" s="159"/>
      <c r="D27" s="159"/>
      <c r="E27" s="115"/>
    </row>
    <row r="28" spans="1:5" x14ac:dyDescent="0.5">
      <c r="A28" s="114"/>
      <c r="B28" s="115"/>
      <c r="C28" s="159" t="s">
        <v>112</v>
      </c>
      <c r="D28" s="159"/>
      <c r="E28" s="115"/>
    </row>
    <row r="29" spans="1:5" x14ac:dyDescent="0.5">
      <c r="A29" s="114"/>
      <c r="B29" s="115"/>
      <c r="C29" s="159" t="s">
        <v>118</v>
      </c>
      <c r="D29" s="159"/>
      <c r="E29" s="115"/>
    </row>
    <row r="30" spans="1:5" x14ac:dyDescent="0.5">
      <c r="A30" s="114"/>
      <c r="B30" s="115"/>
      <c r="C30" s="159" t="s">
        <v>121</v>
      </c>
      <c r="D30" s="159"/>
      <c r="E30"/>
    </row>
  </sheetData>
  <mergeCells count="9">
    <mergeCell ref="C27:D27"/>
    <mergeCell ref="C28:D28"/>
    <mergeCell ref="C29:D29"/>
    <mergeCell ref="C30:D30"/>
    <mergeCell ref="A2:E2"/>
    <mergeCell ref="A3:E3"/>
    <mergeCell ref="A4:E4"/>
    <mergeCell ref="C25:D25"/>
    <mergeCell ref="C26:D26"/>
  </mergeCells>
  <pageMargins left="0.78740157480314965" right="0.59055118110236227" top="0.74803149606299213" bottom="0.39370078740157483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16" workbookViewId="0">
      <selection activeCell="G28" sqref="G28"/>
    </sheetView>
  </sheetViews>
  <sheetFormatPr defaultRowHeight="23.25" x14ac:dyDescent="0.5"/>
  <cols>
    <col min="1" max="2" width="9" style="1"/>
    <col min="3" max="3" width="30.625" style="1" customWidth="1"/>
    <col min="4" max="4" width="20.5" style="2" customWidth="1"/>
    <col min="5" max="5" width="12" style="91" bestFit="1" customWidth="1"/>
    <col min="6" max="16384" width="9" style="1"/>
  </cols>
  <sheetData>
    <row r="1" spans="1:5" x14ac:dyDescent="0.5">
      <c r="A1" s="160" t="s">
        <v>0</v>
      </c>
      <c r="B1" s="160"/>
      <c r="C1" s="160"/>
      <c r="D1" s="160"/>
      <c r="E1" s="160"/>
    </row>
    <row r="2" spans="1:5" x14ac:dyDescent="0.5">
      <c r="A2" s="160" t="s">
        <v>1</v>
      </c>
      <c r="B2" s="160"/>
      <c r="C2" s="160"/>
      <c r="D2" s="160"/>
      <c r="E2" s="160"/>
    </row>
    <row r="3" spans="1:5" x14ac:dyDescent="0.5">
      <c r="A3" s="160" t="s">
        <v>2</v>
      </c>
      <c r="B3" s="160"/>
      <c r="C3" s="160"/>
      <c r="D3" s="160"/>
      <c r="E3" s="160"/>
    </row>
    <row r="4" spans="1:5" x14ac:dyDescent="0.5">
      <c r="D4" s="4" t="s">
        <v>13</v>
      </c>
    </row>
    <row r="5" spans="1:5" ht="24" thickBot="1" x14ac:dyDescent="0.55000000000000004">
      <c r="A5" s="3" t="s">
        <v>14</v>
      </c>
      <c r="B5" s="3"/>
      <c r="C5" s="3"/>
      <c r="D5" s="2">
        <v>2</v>
      </c>
      <c r="E5" s="92">
        <v>18685652</v>
      </c>
    </row>
    <row r="6" spans="1:5" ht="24" thickTop="1" x14ac:dyDescent="0.5">
      <c r="A6" s="3" t="s">
        <v>15</v>
      </c>
      <c r="E6" s="93"/>
    </row>
    <row r="7" spans="1:5" x14ac:dyDescent="0.5">
      <c r="B7" s="3" t="s">
        <v>16</v>
      </c>
    </row>
    <row r="8" spans="1:5" x14ac:dyDescent="0.5">
      <c r="C8" s="1" t="s">
        <v>17</v>
      </c>
      <c r="D8" s="2">
        <v>7</v>
      </c>
      <c r="E8" s="91">
        <v>6297528.04</v>
      </c>
    </row>
    <row r="9" spans="1:5" x14ac:dyDescent="0.5">
      <c r="C9" s="1" t="s">
        <v>18</v>
      </c>
      <c r="D9" s="2">
        <v>8</v>
      </c>
      <c r="E9" s="91">
        <v>1301796.77</v>
      </c>
    </row>
    <row r="10" spans="1:5" x14ac:dyDescent="0.5">
      <c r="C10" s="1" t="s">
        <v>294</v>
      </c>
      <c r="E10" s="94">
        <v>158090</v>
      </c>
    </row>
    <row r="11" spans="1:5" x14ac:dyDescent="0.5">
      <c r="C11" s="1" t="s">
        <v>19</v>
      </c>
      <c r="E11" s="91">
        <f>SUM(E8:E10)</f>
        <v>7757414.8100000005</v>
      </c>
    </row>
    <row r="12" spans="1:5" x14ac:dyDescent="0.5">
      <c r="B12" s="3" t="s">
        <v>20</v>
      </c>
      <c r="E12" s="94">
        <v>0</v>
      </c>
    </row>
    <row r="13" spans="1:5" ht="24" thickBot="1" x14ac:dyDescent="0.55000000000000004">
      <c r="A13" s="3"/>
      <c r="B13" s="3" t="s">
        <v>21</v>
      </c>
      <c r="E13" s="95">
        <f>E11</f>
        <v>7757414.8100000005</v>
      </c>
    </row>
    <row r="14" spans="1:5" ht="24" thickTop="1" x14ac:dyDescent="0.5">
      <c r="A14" s="3" t="s">
        <v>22</v>
      </c>
      <c r="E14" s="93"/>
    </row>
    <row r="15" spans="1:5" x14ac:dyDescent="0.5">
      <c r="A15" s="3"/>
      <c r="B15" s="1" t="s">
        <v>22</v>
      </c>
      <c r="D15" s="2">
        <v>9</v>
      </c>
      <c r="E15" s="93">
        <v>14125753.220000001</v>
      </c>
    </row>
    <row r="16" spans="1:5" x14ac:dyDescent="0.5">
      <c r="A16" s="3"/>
      <c r="B16" s="1" t="s">
        <v>23</v>
      </c>
      <c r="E16" s="94">
        <v>18264742.530000001</v>
      </c>
    </row>
    <row r="17" spans="1:5" x14ac:dyDescent="0.5">
      <c r="A17" s="3"/>
      <c r="B17" s="3" t="s">
        <v>24</v>
      </c>
      <c r="E17" s="96">
        <f>SUM(E15:E16)</f>
        <v>32390495.75</v>
      </c>
    </row>
    <row r="18" spans="1:5" ht="24" thickBot="1" x14ac:dyDescent="0.55000000000000004">
      <c r="A18" s="3" t="s">
        <v>25</v>
      </c>
      <c r="E18" s="95">
        <f>E5+E13+E17</f>
        <v>58833562.560000002</v>
      </c>
    </row>
    <row r="19" spans="1:5" ht="24" thickTop="1" x14ac:dyDescent="0.5">
      <c r="A19" s="3"/>
      <c r="D19" s="100"/>
      <c r="E19" s="93"/>
    </row>
    <row r="20" spans="1:5" x14ac:dyDescent="0.5">
      <c r="A20" s="113" t="s">
        <v>12</v>
      </c>
      <c r="B20" s="113"/>
      <c r="C20" s="113"/>
      <c r="D20" s="118"/>
      <c r="E20" s="119"/>
    </row>
    <row r="21" spans="1:5" x14ac:dyDescent="0.5">
      <c r="A21" s="114" t="s">
        <v>106</v>
      </c>
      <c r="B21" s="115"/>
      <c r="C21" s="115"/>
      <c r="D21" s="114" t="s">
        <v>106</v>
      </c>
      <c r="E21" s="115"/>
    </row>
    <row r="22" spans="1:5" x14ac:dyDescent="0.5">
      <c r="A22" s="114" t="s">
        <v>113</v>
      </c>
      <c r="B22" s="115"/>
      <c r="C22" s="115"/>
      <c r="D22" s="114" t="s">
        <v>122</v>
      </c>
      <c r="E22" s="115"/>
    </row>
    <row r="23" spans="1:5" x14ac:dyDescent="0.5">
      <c r="A23" s="114" t="s">
        <v>114</v>
      </c>
      <c r="B23" s="115"/>
      <c r="C23" s="115"/>
      <c r="D23" s="114" t="s">
        <v>123</v>
      </c>
      <c r="E23" s="115"/>
    </row>
    <row r="24" spans="1:5" x14ac:dyDescent="0.5">
      <c r="A24" s="114"/>
      <c r="B24" s="115"/>
      <c r="C24" s="115"/>
      <c r="D24" s="114"/>
      <c r="E24" s="115"/>
    </row>
    <row r="25" spans="1:5" x14ac:dyDescent="0.5">
      <c r="A25" s="114" t="s">
        <v>115</v>
      </c>
      <c r="B25" s="115"/>
      <c r="C25" s="115"/>
      <c r="D25" s="114" t="s">
        <v>124</v>
      </c>
      <c r="E25" s="115"/>
    </row>
    <row r="26" spans="1:5" x14ac:dyDescent="0.5">
      <c r="A26" s="114" t="s">
        <v>116</v>
      </c>
      <c r="B26" s="115"/>
      <c r="C26" s="115"/>
      <c r="D26" s="114" t="s">
        <v>125</v>
      </c>
      <c r="E26" s="115"/>
    </row>
    <row r="27" spans="1:5" x14ac:dyDescent="0.5">
      <c r="A27" s="114" t="s">
        <v>117</v>
      </c>
      <c r="B27" s="115"/>
      <c r="C27" s="115"/>
      <c r="D27" s="114" t="s">
        <v>126</v>
      </c>
      <c r="E27" s="115"/>
    </row>
    <row r="28" spans="1:5" x14ac:dyDescent="0.5">
      <c r="A28" s="114"/>
      <c r="B28" s="115"/>
      <c r="C28" s="161" t="s">
        <v>119</v>
      </c>
      <c r="D28" s="161"/>
      <c r="E28" s="115"/>
    </row>
    <row r="29" spans="1:5" x14ac:dyDescent="0.5">
      <c r="A29" s="114"/>
      <c r="B29" s="115"/>
      <c r="C29" s="161" t="s">
        <v>120</v>
      </c>
      <c r="D29" s="161"/>
      <c r="E29" s="115"/>
    </row>
    <row r="30" spans="1:5" x14ac:dyDescent="0.5">
      <c r="A30" s="114"/>
      <c r="B30" s="115"/>
      <c r="C30" s="159"/>
      <c r="D30" s="159"/>
      <c r="E30" s="115"/>
    </row>
    <row r="31" spans="1:5" x14ac:dyDescent="0.5">
      <c r="A31" s="114"/>
      <c r="B31" s="115"/>
      <c r="C31" s="159" t="s">
        <v>112</v>
      </c>
      <c r="D31" s="159"/>
      <c r="E31" s="115"/>
    </row>
    <row r="32" spans="1:5" x14ac:dyDescent="0.5">
      <c r="A32" s="114"/>
      <c r="B32" s="115"/>
      <c r="C32" s="159" t="s">
        <v>118</v>
      </c>
      <c r="D32" s="159"/>
      <c r="E32" s="115"/>
    </row>
    <row r="33" spans="1:5" x14ac:dyDescent="0.5">
      <c r="A33" s="114"/>
      <c r="B33" s="115"/>
      <c r="C33" s="159" t="s">
        <v>121</v>
      </c>
      <c r="D33" s="159"/>
      <c r="E33" s="115"/>
    </row>
    <row r="35" spans="1:5" x14ac:dyDescent="0.5">
      <c r="E35"/>
    </row>
  </sheetData>
  <mergeCells count="9">
    <mergeCell ref="C30:D30"/>
    <mergeCell ref="C31:D31"/>
    <mergeCell ref="C32:D32"/>
    <mergeCell ref="C33:D33"/>
    <mergeCell ref="A1:E1"/>
    <mergeCell ref="A2:E2"/>
    <mergeCell ref="A3:E3"/>
    <mergeCell ref="C28:D28"/>
    <mergeCell ref="C29:D29"/>
  </mergeCells>
  <pageMargins left="0.78740157480314965" right="0.59055118110236227" top="0.39370078740157483" bottom="0.19685039370078741" header="0.31496062992125984" footer="0.31496062992125984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opLeftCell="A59" workbookViewId="0">
      <selection activeCell="A67" sqref="A67:E82"/>
    </sheetView>
  </sheetViews>
  <sheetFormatPr defaultRowHeight="23.25" x14ac:dyDescent="0.5"/>
  <cols>
    <col min="1" max="1" width="4.5" style="12" customWidth="1"/>
    <col min="2" max="2" width="32.25" style="16" customWidth="1"/>
    <col min="3" max="3" width="14.625" style="77" customWidth="1"/>
    <col min="4" max="4" width="17.625" style="1" customWidth="1"/>
    <col min="5" max="5" width="15.875" style="77" customWidth="1"/>
    <col min="6" max="16384" width="9" style="1"/>
  </cols>
  <sheetData>
    <row r="1" spans="1:5" x14ac:dyDescent="0.5">
      <c r="A1" s="162" t="s">
        <v>0</v>
      </c>
      <c r="B1" s="162"/>
      <c r="C1" s="162"/>
      <c r="D1" s="162"/>
      <c r="E1" s="162"/>
    </row>
    <row r="2" spans="1:5" x14ac:dyDescent="0.5">
      <c r="A2" s="162" t="s">
        <v>26</v>
      </c>
      <c r="B2" s="162"/>
      <c r="C2" s="162"/>
      <c r="D2" s="162"/>
      <c r="E2" s="162"/>
    </row>
    <row r="3" spans="1:5" x14ac:dyDescent="0.5">
      <c r="A3" s="162" t="s">
        <v>2</v>
      </c>
      <c r="B3" s="162"/>
      <c r="C3" s="162"/>
      <c r="D3" s="162"/>
      <c r="E3" s="162"/>
    </row>
    <row r="4" spans="1:5" x14ac:dyDescent="0.5">
      <c r="A4" s="16"/>
      <c r="C4" s="120"/>
      <c r="D4" s="16"/>
      <c r="E4" s="120"/>
    </row>
    <row r="5" spans="1:5" x14ac:dyDescent="0.5">
      <c r="A5" s="88" t="s">
        <v>27</v>
      </c>
      <c r="B5" s="88"/>
      <c r="C5" s="120"/>
      <c r="D5" s="16"/>
      <c r="E5" s="120"/>
    </row>
    <row r="6" spans="1:5" x14ac:dyDescent="0.5">
      <c r="A6" s="17"/>
      <c r="B6" s="17"/>
      <c r="C6" s="121"/>
      <c r="D6" s="17"/>
      <c r="E6" s="121"/>
    </row>
    <row r="7" spans="1:5" x14ac:dyDescent="0.5">
      <c r="A7" s="165" t="s">
        <v>32</v>
      </c>
      <c r="B7" s="167"/>
      <c r="C7" s="165" t="s">
        <v>28</v>
      </c>
      <c r="D7" s="163" t="s">
        <v>29</v>
      </c>
      <c r="E7" s="164"/>
    </row>
    <row r="8" spans="1:5" x14ac:dyDescent="0.5">
      <c r="A8" s="166"/>
      <c r="B8" s="168"/>
      <c r="C8" s="166"/>
      <c r="D8" s="60" t="s">
        <v>30</v>
      </c>
      <c r="E8" s="80" t="s">
        <v>31</v>
      </c>
    </row>
    <row r="9" spans="1:5" x14ac:dyDescent="0.5">
      <c r="A9" s="85" t="s">
        <v>33</v>
      </c>
      <c r="B9" s="88"/>
      <c r="C9" s="78"/>
      <c r="D9" s="14"/>
      <c r="E9" s="81"/>
    </row>
    <row r="10" spans="1:5" x14ac:dyDescent="0.5">
      <c r="B10" s="16" t="s">
        <v>133</v>
      </c>
      <c r="C10" s="78">
        <v>50002</v>
      </c>
      <c r="D10" s="10" t="s">
        <v>36</v>
      </c>
      <c r="E10" s="82">
        <f>1065000+387000+399000+53000+448500+90700+450000+52000+179000+68000+20000+249790+151700+8000+9500+15200+52700+6000+5300+31900+124780+5000+5000+7500+12000+18500+10000+11000+37500+46700+98000+173000+42000+69500+750000+2732000+2170000+46000+15320+22900+2000+63300+19000+34000+90000+28000+21000+45000+49200+259500+16800+153000+4000+5200+8970+18440+82000+50000+35000+12000+5400+14500+7500+58950+61000+733090+32600+56000+50000+6800+70500+54000</f>
        <v>12285740</v>
      </c>
    </row>
    <row r="11" spans="1:5" x14ac:dyDescent="0.5">
      <c r="B11" s="16" t="s">
        <v>137</v>
      </c>
      <c r="C11" s="78">
        <v>3411200</v>
      </c>
      <c r="D11" s="10" t="s">
        <v>22</v>
      </c>
      <c r="E11" s="82">
        <f>147000+52000+24800+18000+25000+100000+38500+1745000+1797000+1980000+10000+7700+78700+41850+13500+24500+146860</f>
        <v>6250410</v>
      </c>
    </row>
    <row r="12" spans="1:5" x14ac:dyDescent="0.5">
      <c r="C12" s="78"/>
      <c r="D12" s="10" t="s">
        <v>23</v>
      </c>
      <c r="E12" s="82"/>
    </row>
    <row r="13" spans="1:5" x14ac:dyDescent="0.5">
      <c r="C13" s="78"/>
      <c r="D13" s="10" t="s">
        <v>37</v>
      </c>
      <c r="E13" s="82"/>
    </row>
    <row r="14" spans="1:5" x14ac:dyDescent="0.5">
      <c r="C14" s="78"/>
      <c r="D14" s="10" t="s">
        <v>38</v>
      </c>
      <c r="E14" s="82">
        <f>50002+29500</f>
        <v>79502</v>
      </c>
    </row>
    <row r="15" spans="1:5" x14ac:dyDescent="0.5">
      <c r="C15" s="78"/>
      <c r="D15" s="10" t="s">
        <v>192</v>
      </c>
      <c r="E15" s="82">
        <f>44000+26000</f>
        <v>70000</v>
      </c>
    </row>
    <row r="16" spans="1:5" x14ac:dyDescent="0.5">
      <c r="C16" s="78"/>
      <c r="D16" s="10"/>
      <c r="E16" s="82"/>
    </row>
    <row r="17" spans="1:5" x14ac:dyDescent="0.5">
      <c r="C17" s="78"/>
      <c r="D17" s="10"/>
      <c r="E17" s="82"/>
    </row>
    <row r="18" spans="1:5" x14ac:dyDescent="0.5">
      <c r="A18" s="85"/>
      <c r="B18" s="88" t="s">
        <v>34</v>
      </c>
      <c r="C18" s="78"/>
      <c r="D18" s="10"/>
      <c r="E18" s="82"/>
    </row>
    <row r="19" spans="1:5" x14ac:dyDescent="0.5">
      <c r="B19" s="16" t="s">
        <v>276</v>
      </c>
      <c r="C19" s="78">
        <v>249790</v>
      </c>
      <c r="D19" s="10"/>
      <c r="E19" s="82"/>
    </row>
    <row r="20" spans="1:5" x14ac:dyDescent="0.5">
      <c r="B20" s="16" t="s">
        <v>277</v>
      </c>
      <c r="C20" s="78">
        <v>151700</v>
      </c>
      <c r="D20" s="10"/>
      <c r="E20" s="82"/>
    </row>
    <row r="21" spans="1:5" x14ac:dyDescent="0.5">
      <c r="B21" s="16" t="s">
        <v>176</v>
      </c>
      <c r="C21" s="78">
        <v>8000</v>
      </c>
      <c r="D21" s="10"/>
      <c r="E21" s="82"/>
    </row>
    <row r="22" spans="1:5" x14ac:dyDescent="0.5">
      <c r="B22" s="16" t="s">
        <v>177</v>
      </c>
      <c r="C22" s="78">
        <v>34300</v>
      </c>
      <c r="D22" s="10"/>
      <c r="E22" s="82"/>
    </row>
    <row r="23" spans="1:5" x14ac:dyDescent="0.5">
      <c r="B23" s="16" t="s">
        <v>278</v>
      </c>
      <c r="C23" s="78">
        <v>326880</v>
      </c>
      <c r="D23" s="10"/>
      <c r="E23" s="82"/>
    </row>
    <row r="24" spans="1:5" x14ac:dyDescent="0.5">
      <c r="B24" s="16" t="s">
        <v>161</v>
      </c>
      <c r="C24" s="78">
        <v>10000</v>
      </c>
      <c r="D24" s="10"/>
      <c r="E24" s="82"/>
    </row>
    <row r="25" spans="1:5" x14ac:dyDescent="0.5">
      <c r="B25" s="16" t="s">
        <v>279</v>
      </c>
      <c r="C25" s="78">
        <v>11000</v>
      </c>
      <c r="D25" s="10"/>
      <c r="E25" s="82"/>
    </row>
    <row r="26" spans="1:5" x14ac:dyDescent="0.5">
      <c r="B26" s="16" t="s">
        <v>186</v>
      </c>
      <c r="C26" s="78">
        <v>37500</v>
      </c>
      <c r="D26" s="10"/>
      <c r="E26" s="82"/>
    </row>
    <row r="27" spans="1:5" x14ac:dyDescent="0.5">
      <c r="B27" s="16" t="s">
        <v>188</v>
      </c>
      <c r="C27" s="78">
        <v>46700</v>
      </c>
      <c r="D27" s="10"/>
      <c r="E27" s="82"/>
    </row>
    <row r="28" spans="1:5" x14ac:dyDescent="0.5">
      <c r="B28" s="16" t="s">
        <v>189</v>
      </c>
      <c r="C28" s="78">
        <v>98000</v>
      </c>
      <c r="D28" s="10"/>
      <c r="E28" s="82"/>
    </row>
    <row r="29" spans="1:5" x14ac:dyDescent="0.5">
      <c r="B29" s="16" t="s">
        <v>191</v>
      </c>
      <c r="C29" s="78">
        <v>217000</v>
      </c>
      <c r="D29" s="10"/>
      <c r="E29" s="82"/>
    </row>
    <row r="30" spans="1:5" x14ac:dyDescent="0.5">
      <c r="B30" s="16" t="s">
        <v>280</v>
      </c>
      <c r="C30" s="78">
        <v>142000</v>
      </c>
      <c r="D30" s="10"/>
      <c r="E30" s="82"/>
    </row>
    <row r="31" spans="1:5" x14ac:dyDescent="0.5">
      <c r="B31" s="16" t="s">
        <v>196</v>
      </c>
      <c r="C31" s="78">
        <v>108000</v>
      </c>
      <c r="D31" s="10"/>
      <c r="E31" s="82"/>
    </row>
    <row r="32" spans="1:5" x14ac:dyDescent="0.5">
      <c r="B32" s="16" t="s">
        <v>198</v>
      </c>
      <c r="C32" s="78">
        <v>750000</v>
      </c>
      <c r="D32" s="10"/>
      <c r="E32" s="82"/>
    </row>
    <row r="33" spans="1:5" x14ac:dyDescent="0.5">
      <c r="A33" s="13"/>
      <c r="B33" s="17" t="s">
        <v>281</v>
      </c>
      <c r="C33" s="122">
        <v>2732000</v>
      </c>
      <c r="D33" s="11"/>
      <c r="E33" s="123"/>
    </row>
    <row r="34" spans="1:5" x14ac:dyDescent="0.5">
      <c r="A34" s="165" t="s">
        <v>32</v>
      </c>
      <c r="B34" s="167"/>
      <c r="C34" s="165" t="s">
        <v>28</v>
      </c>
      <c r="D34" s="163" t="s">
        <v>29</v>
      </c>
      <c r="E34" s="164"/>
    </row>
    <row r="35" spans="1:5" x14ac:dyDescent="0.5">
      <c r="A35" s="166"/>
      <c r="B35" s="168"/>
      <c r="C35" s="166"/>
      <c r="D35" s="60" t="s">
        <v>30</v>
      </c>
      <c r="E35" s="80" t="s">
        <v>31</v>
      </c>
    </row>
    <row r="36" spans="1:5" x14ac:dyDescent="0.5">
      <c r="B36" s="16" t="s">
        <v>282</v>
      </c>
      <c r="C36" s="78">
        <v>7692000</v>
      </c>
      <c r="D36" s="10"/>
      <c r="E36" s="82"/>
    </row>
    <row r="37" spans="1:5" x14ac:dyDescent="0.5">
      <c r="B37" s="16" t="s">
        <v>205</v>
      </c>
      <c r="C37" s="78">
        <v>46000</v>
      </c>
      <c r="D37" s="10"/>
      <c r="E37" s="82"/>
    </row>
    <row r="38" spans="1:5" x14ac:dyDescent="0.5">
      <c r="B38" s="16" t="s">
        <v>283</v>
      </c>
      <c r="C38" s="78">
        <v>25320</v>
      </c>
      <c r="D38" s="10"/>
      <c r="E38" s="82"/>
    </row>
    <row r="39" spans="1:5" x14ac:dyDescent="0.5">
      <c r="B39" s="16" t="s">
        <v>284</v>
      </c>
      <c r="C39" s="78">
        <v>22900</v>
      </c>
      <c r="D39" s="10"/>
      <c r="E39" s="82"/>
    </row>
    <row r="40" spans="1:5" x14ac:dyDescent="0.5">
      <c r="A40" s="90"/>
      <c r="B40" s="86" t="s">
        <v>211</v>
      </c>
      <c r="C40" s="84">
        <v>2000</v>
      </c>
      <c r="D40" s="10"/>
      <c r="E40" s="82"/>
    </row>
    <row r="41" spans="1:5" x14ac:dyDescent="0.5">
      <c r="A41" s="90"/>
      <c r="B41" s="86" t="s">
        <v>212</v>
      </c>
      <c r="C41" s="84">
        <f>85800-22500</f>
        <v>63300</v>
      </c>
      <c r="D41" s="10"/>
      <c r="E41" s="82"/>
    </row>
    <row r="42" spans="1:5" x14ac:dyDescent="0.5">
      <c r="A42" s="90"/>
      <c r="B42" s="86" t="s">
        <v>213</v>
      </c>
      <c r="C42" s="84">
        <v>19000</v>
      </c>
      <c r="D42" s="10"/>
      <c r="E42" s="82"/>
    </row>
    <row r="43" spans="1:5" x14ac:dyDescent="0.5">
      <c r="A43" s="90"/>
      <c r="B43" s="86" t="s">
        <v>214</v>
      </c>
      <c r="C43" s="84">
        <v>34000</v>
      </c>
      <c r="D43" s="10"/>
      <c r="E43" s="82"/>
    </row>
    <row r="44" spans="1:5" x14ac:dyDescent="0.5">
      <c r="A44" s="90"/>
      <c r="B44" s="86" t="s">
        <v>215</v>
      </c>
      <c r="C44" s="84">
        <v>90000</v>
      </c>
      <c r="D44" s="10"/>
      <c r="E44" s="82"/>
    </row>
    <row r="45" spans="1:5" x14ac:dyDescent="0.5">
      <c r="A45" s="90"/>
      <c r="B45" s="86" t="s">
        <v>216</v>
      </c>
      <c r="C45" s="84">
        <v>28000</v>
      </c>
      <c r="D45" s="10"/>
      <c r="E45" s="82"/>
    </row>
    <row r="46" spans="1:5" x14ac:dyDescent="0.5">
      <c r="A46" s="90"/>
      <c r="B46" s="86" t="s">
        <v>217</v>
      </c>
      <c r="C46" s="84">
        <v>21000</v>
      </c>
      <c r="D46" s="10"/>
      <c r="E46" s="82"/>
    </row>
    <row r="47" spans="1:5" x14ac:dyDescent="0.5">
      <c r="B47" s="16" t="s">
        <v>285</v>
      </c>
      <c r="C47" s="78">
        <v>45000</v>
      </c>
      <c r="D47" s="10"/>
      <c r="E47" s="82"/>
    </row>
    <row r="48" spans="1:5" x14ac:dyDescent="0.5">
      <c r="B48" s="16" t="s">
        <v>286</v>
      </c>
      <c r="C48" s="78">
        <v>49200</v>
      </c>
      <c r="D48" s="10"/>
      <c r="E48" s="82"/>
    </row>
    <row r="49" spans="2:5" x14ac:dyDescent="0.5">
      <c r="B49" s="16" t="s">
        <v>224</v>
      </c>
      <c r="C49" s="78">
        <v>259500</v>
      </c>
      <c r="D49" s="10"/>
      <c r="E49" s="82"/>
    </row>
    <row r="50" spans="2:5" x14ac:dyDescent="0.5">
      <c r="B50" s="16" t="s">
        <v>225</v>
      </c>
      <c r="C50" s="78">
        <v>24500</v>
      </c>
      <c r="D50" s="10"/>
      <c r="E50" s="82"/>
    </row>
    <row r="51" spans="2:5" x14ac:dyDescent="0.5">
      <c r="B51" s="65" t="s">
        <v>287</v>
      </c>
      <c r="C51" s="58">
        <v>153000</v>
      </c>
      <c r="D51" s="10"/>
      <c r="E51" s="82"/>
    </row>
    <row r="52" spans="2:5" x14ac:dyDescent="0.5">
      <c r="B52" s="65" t="s">
        <v>228</v>
      </c>
      <c r="C52" s="41">
        <v>29500</v>
      </c>
      <c r="D52" s="10"/>
      <c r="E52" s="82"/>
    </row>
    <row r="53" spans="2:5" x14ac:dyDescent="0.5">
      <c r="B53" s="65" t="s">
        <v>230</v>
      </c>
      <c r="C53" s="41">
        <v>4000</v>
      </c>
      <c r="D53" s="10"/>
      <c r="E53" s="82"/>
    </row>
    <row r="54" spans="2:5" x14ac:dyDescent="0.5">
      <c r="B54" s="65" t="s">
        <v>232</v>
      </c>
      <c r="C54" s="73">
        <v>5200</v>
      </c>
      <c r="D54" s="10"/>
      <c r="E54" s="82"/>
    </row>
    <row r="55" spans="2:5" x14ac:dyDescent="0.5">
      <c r="B55" s="65" t="s">
        <v>233</v>
      </c>
      <c r="C55" s="73">
        <v>8970</v>
      </c>
      <c r="D55" s="10"/>
      <c r="E55" s="82"/>
    </row>
    <row r="56" spans="2:5" x14ac:dyDescent="0.5">
      <c r="B56" s="65" t="s">
        <v>234</v>
      </c>
      <c r="C56" s="73">
        <f>42940-24500</f>
        <v>18440</v>
      </c>
      <c r="D56" s="10"/>
      <c r="E56" s="82"/>
    </row>
    <row r="57" spans="2:5" x14ac:dyDescent="0.5">
      <c r="B57" s="65" t="s">
        <v>235</v>
      </c>
      <c r="C57" s="73">
        <v>78700</v>
      </c>
      <c r="D57" s="10"/>
      <c r="E57" s="82"/>
    </row>
    <row r="58" spans="2:5" x14ac:dyDescent="0.5">
      <c r="B58" s="65" t="s">
        <v>237</v>
      </c>
      <c r="C58" s="41">
        <v>41850</v>
      </c>
      <c r="D58" s="10"/>
      <c r="E58" s="82"/>
    </row>
    <row r="59" spans="2:5" x14ac:dyDescent="0.5">
      <c r="B59" s="65" t="s">
        <v>238</v>
      </c>
      <c r="C59" s="41">
        <v>82000</v>
      </c>
      <c r="D59" s="10"/>
      <c r="E59" s="82"/>
    </row>
    <row r="60" spans="2:5" x14ac:dyDescent="0.5">
      <c r="B60" s="65" t="s">
        <v>239</v>
      </c>
      <c r="C60" s="41">
        <v>50000</v>
      </c>
      <c r="D60" s="10"/>
      <c r="E60" s="82"/>
    </row>
    <row r="61" spans="2:5" x14ac:dyDescent="0.5">
      <c r="B61" s="65" t="s">
        <v>241</v>
      </c>
      <c r="C61" s="73">
        <v>35000</v>
      </c>
      <c r="D61" s="10"/>
      <c r="E61" s="82"/>
    </row>
    <row r="62" spans="2:5" x14ac:dyDescent="0.5">
      <c r="B62" s="65" t="s">
        <v>242</v>
      </c>
      <c r="C62" s="73">
        <v>12000</v>
      </c>
      <c r="D62" s="10"/>
      <c r="E62" s="82"/>
    </row>
    <row r="63" spans="2:5" x14ac:dyDescent="0.5">
      <c r="B63" s="65" t="s">
        <v>243</v>
      </c>
      <c r="C63" s="73">
        <v>5400</v>
      </c>
      <c r="D63" s="10"/>
      <c r="E63" s="82"/>
    </row>
    <row r="64" spans="2:5" x14ac:dyDescent="0.5">
      <c r="B64" s="65" t="s">
        <v>288</v>
      </c>
      <c r="C64" s="73">
        <v>14500</v>
      </c>
      <c r="D64" s="10"/>
      <c r="E64" s="82"/>
    </row>
    <row r="65" spans="1:5" x14ac:dyDescent="0.5">
      <c r="B65" s="65" t="s">
        <v>274</v>
      </c>
      <c r="C65" s="73">
        <v>7500</v>
      </c>
      <c r="D65" s="10"/>
      <c r="E65" s="82"/>
    </row>
    <row r="66" spans="1:5" x14ac:dyDescent="0.5">
      <c r="A66" s="13"/>
      <c r="B66" s="70" t="s">
        <v>289</v>
      </c>
      <c r="C66" s="102">
        <v>72450</v>
      </c>
      <c r="D66" s="11"/>
      <c r="E66" s="123"/>
    </row>
    <row r="67" spans="1:5" x14ac:dyDescent="0.5">
      <c r="A67" s="165" t="s">
        <v>32</v>
      </c>
      <c r="B67" s="167"/>
      <c r="C67" s="165" t="s">
        <v>28</v>
      </c>
      <c r="D67" s="163" t="s">
        <v>29</v>
      </c>
      <c r="E67" s="164"/>
    </row>
    <row r="68" spans="1:5" x14ac:dyDescent="0.5">
      <c r="A68" s="166"/>
      <c r="B68" s="168"/>
      <c r="C68" s="166"/>
      <c r="D68" s="60" t="s">
        <v>30</v>
      </c>
      <c r="E68" s="80" t="s">
        <v>31</v>
      </c>
    </row>
    <row r="69" spans="1:5" x14ac:dyDescent="0.5">
      <c r="B69" s="64" t="s">
        <v>290</v>
      </c>
      <c r="C69" s="41">
        <v>61000</v>
      </c>
      <c r="D69" s="10"/>
      <c r="E69" s="82"/>
    </row>
    <row r="70" spans="1:5" x14ac:dyDescent="0.5">
      <c r="B70" s="64" t="s">
        <v>291</v>
      </c>
      <c r="C70" s="41">
        <v>783590</v>
      </c>
      <c r="D70" s="10"/>
      <c r="E70" s="82"/>
    </row>
    <row r="71" spans="1:5" x14ac:dyDescent="0.5">
      <c r="B71" s="64" t="s">
        <v>260</v>
      </c>
      <c r="C71" s="41">
        <v>32600</v>
      </c>
      <c r="D71" s="10"/>
      <c r="E71" s="82"/>
    </row>
    <row r="72" spans="1:5" x14ac:dyDescent="0.5">
      <c r="B72" s="64" t="s">
        <v>259</v>
      </c>
      <c r="C72" s="41">
        <v>56000</v>
      </c>
      <c r="D72" s="10"/>
      <c r="E72" s="82"/>
    </row>
    <row r="73" spans="1:5" x14ac:dyDescent="0.5">
      <c r="B73" s="64" t="s">
        <v>262</v>
      </c>
      <c r="C73" s="41">
        <v>50000</v>
      </c>
      <c r="D73" s="10"/>
      <c r="E73" s="82"/>
    </row>
    <row r="74" spans="1:5" x14ac:dyDescent="0.5">
      <c r="B74" s="64" t="s">
        <v>263</v>
      </c>
      <c r="C74" s="41">
        <v>6800</v>
      </c>
      <c r="D74" s="10"/>
      <c r="E74" s="82"/>
    </row>
    <row r="75" spans="1:5" x14ac:dyDescent="0.5">
      <c r="B75" s="64" t="s">
        <v>292</v>
      </c>
      <c r="C75" s="41">
        <v>70500</v>
      </c>
      <c r="D75" s="10"/>
      <c r="E75" s="82"/>
    </row>
    <row r="76" spans="1:5" x14ac:dyDescent="0.5">
      <c r="B76" s="64" t="s">
        <v>270</v>
      </c>
      <c r="C76" s="41">
        <v>54000</v>
      </c>
      <c r="D76" s="10"/>
      <c r="E76" s="82"/>
    </row>
    <row r="77" spans="1:5" x14ac:dyDescent="0.5">
      <c r="B77" s="64" t="s">
        <v>271</v>
      </c>
      <c r="C77" s="41">
        <v>146860</v>
      </c>
      <c r="D77" s="10"/>
      <c r="E77" s="82"/>
    </row>
    <row r="78" spans="1:5" x14ac:dyDescent="0.5">
      <c r="A78" s="87" t="s">
        <v>35</v>
      </c>
      <c r="B78" s="89"/>
      <c r="C78" s="79">
        <f>SUM(C10:C77)</f>
        <v>18685652</v>
      </c>
      <c r="D78" s="11"/>
      <c r="E78" s="83">
        <f>SUM(E10:E77)</f>
        <v>18685652</v>
      </c>
    </row>
    <row r="79" spans="1:5" x14ac:dyDescent="0.5">
      <c r="A79" s="19"/>
      <c r="B79" s="19"/>
      <c r="C79" s="124"/>
      <c r="D79" s="19"/>
      <c r="E79" s="124"/>
    </row>
    <row r="80" spans="1:5" x14ac:dyDescent="0.5">
      <c r="A80" s="16" t="s">
        <v>353</v>
      </c>
      <c r="C80" s="120"/>
      <c r="D80" s="16"/>
      <c r="E80" s="120"/>
    </row>
    <row r="81" spans="1:5" x14ac:dyDescent="0.5">
      <c r="A81" s="16" t="s">
        <v>128</v>
      </c>
      <c r="C81" s="120"/>
      <c r="D81" s="16"/>
      <c r="E81" s="120"/>
    </row>
    <row r="82" spans="1:5" x14ac:dyDescent="0.5">
      <c r="A82" s="16" t="s">
        <v>127</v>
      </c>
      <c r="C82" s="120"/>
      <c r="D82" s="16"/>
      <c r="E82" s="120"/>
    </row>
  </sheetData>
  <mergeCells count="12">
    <mergeCell ref="A34:B35"/>
    <mergeCell ref="C34:C35"/>
    <mergeCell ref="D34:E34"/>
    <mergeCell ref="A67:B68"/>
    <mergeCell ref="C67:C68"/>
    <mergeCell ref="D67:E67"/>
    <mergeCell ref="A1:E1"/>
    <mergeCell ref="A2:E2"/>
    <mergeCell ref="A3:E3"/>
    <mergeCell ref="D7:E7"/>
    <mergeCell ref="C7:C8"/>
    <mergeCell ref="A7:B8"/>
  </mergeCells>
  <pageMargins left="0.78740157480314965" right="0.39370078740157483" top="0.55118110236220474" bottom="0.3937007874015748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topLeftCell="A238" workbookViewId="0">
      <selection activeCell="A100" sqref="A1:XFD1048576"/>
    </sheetView>
  </sheetViews>
  <sheetFormatPr defaultRowHeight="14.25" x14ac:dyDescent="0.2"/>
  <cols>
    <col min="3" max="3" width="33.375" bestFit="1" customWidth="1"/>
    <col min="4" max="4" width="15.625" customWidth="1"/>
    <col min="5" max="5" width="14.75" customWidth="1"/>
  </cols>
  <sheetData>
    <row r="1" spans="1:5" ht="23.25" x14ac:dyDescent="0.5">
      <c r="A1" s="171" t="s">
        <v>0</v>
      </c>
      <c r="B1" s="171"/>
      <c r="C1" s="171"/>
      <c r="D1" s="171"/>
      <c r="E1" s="171"/>
    </row>
    <row r="2" spans="1:5" ht="23.25" x14ac:dyDescent="0.5">
      <c r="A2" s="171" t="s">
        <v>129</v>
      </c>
      <c r="B2" s="171"/>
      <c r="C2" s="171"/>
      <c r="D2" s="171"/>
      <c r="E2" s="171"/>
    </row>
    <row r="3" spans="1:5" ht="23.25" x14ac:dyDescent="0.5">
      <c r="A3" s="171" t="s">
        <v>130</v>
      </c>
      <c r="B3" s="171"/>
      <c r="C3" s="171"/>
      <c r="D3" s="171"/>
      <c r="E3" s="171"/>
    </row>
    <row r="4" spans="1:5" ht="21" x14ac:dyDescent="0.45">
      <c r="A4" s="52"/>
      <c r="B4" s="52"/>
      <c r="C4" s="52"/>
      <c r="D4" s="58"/>
      <c r="E4" s="59"/>
    </row>
    <row r="5" spans="1:5" ht="21" x14ac:dyDescent="0.45">
      <c r="A5" s="172" t="s">
        <v>82</v>
      </c>
      <c r="B5" s="172"/>
      <c r="C5" s="172"/>
      <c r="D5" s="61" t="s">
        <v>31</v>
      </c>
      <c r="E5" s="62" t="s">
        <v>131</v>
      </c>
    </row>
    <row r="6" spans="1:5" ht="21" x14ac:dyDescent="0.45">
      <c r="A6" s="63" t="s">
        <v>132</v>
      </c>
      <c r="B6" s="64"/>
      <c r="C6" s="65"/>
      <c r="D6" s="58"/>
      <c r="E6" s="66"/>
    </row>
    <row r="7" spans="1:5" ht="21" x14ac:dyDescent="0.45">
      <c r="A7" s="63"/>
      <c r="B7" s="150" t="s">
        <v>133</v>
      </c>
      <c r="C7" s="65"/>
      <c r="D7" s="58"/>
      <c r="E7" s="66"/>
    </row>
    <row r="8" spans="1:5" ht="21" x14ac:dyDescent="0.45">
      <c r="A8" s="63"/>
      <c r="B8" s="64"/>
      <c r="C8" s="65" t="s">
        <v>134</v>
      </c>
      <c r="D8" s="58">
        <v>50001</v>
      </c>
      <c r="E8" s="66" t="s">
        <v>135</v>
      </c>
    </row>
    <row r="9" spans="1:5" ht="21" x14ac:dyDescent="0.45">
      <c r="A9" s="63"/>
      <c r="B9" s="64"/>
      <c r="C9" s="65" t="s">
        <v>136</v>
      </c>
      <c r="D9" s="58">
        <v>1</v>
      </c>
      <c r="E9" s="66" t="s">
        <v>135</v>
      </c>
    </row>
    <row r="10" spans="1:5" ht="21.75" thickBot="1" x14ac:dyDescent="0.5">
      <c r="A10" s="63"/>
      <c r="B10" s="64"/>
      <c r="C10" s="65"/>
      <c r="D10" s="67">
        <f>SUM(D8:D9)</f>
        <v>50002</v>
      </c>
      <c r="E10" s="66"/>
    </row>
    <row r="11" spans="1:5" ht="21.75" thickTop="1" x14ac:dyDescent="0.45">
      <c r="A11" s="68"/>
      <c r="B11" s="150" t="s">
        <v>137</v>
      </c>
      <c r="C11" s="65"/>
      <c r="D11" s="58"/>
      <c r="E11" s="66"/>
    </row>
    <row r="12" spans="1:5" ht="21" x14ac:dyDescent="0.45">
      <c r="A12" s="68"/>
      <c r="B12" s="64"/>
      <c r="C12" s="65" t="s">
        <v>138</v>
      </c>
      <c r="D12" s="58">
        <v>1065000</v>
      </c>
      <c r="E12" s="66" t="s">
        <v>139</v>
      </c>
    </row>
    <row r="13" spans="1:5" ht="21" x14ac:dyDescent="0.45">
      <c r="A13" s="68"/>
      <c r="B13" s="64"/>
      <c r="C13" s="65" t="s">
        <v>140</v>
      </c>
      <c r="D13" s="58">
        <v>387000</v>
      </c>
      <c r="E13" s="66" t="s">
        <v>139</v>
      </c>
    </row>
    <row r="14" spans="1:5" ht="21" x14ac:dyDescent="0.45">
      <c r="A14" s="68"/>
      <c r="B14" s="64"/>
      <c r="C14" s="65" t="s">
        <v>141</v>
      </c>
      <c r="D14" s="58">
        <v>399000</v>
      </c>
      <c r="E14" s="66" t="s">
        <v>139</v>
      </c>
    </row>
    <row r="15" spans="1:5" ht="21" x14ac:dyDescent="0.45">
      <c r="A15" s="68"/>
      <c r="B15" s="64"/>
      <c r="C15" s="65" t="s">
        <v>142</v>
      </c>
      <c r="D15" s="58">
        <v>52000</v>
      </c>
      <c r="E15" s="66" t="s">
        <v>22</v>
      </c>
    </row>
    <row r="16" spans="1:5" ht="21" x14ac:dyDescent="0.45">
      <c r="A16" s="68"/>
      <c r="B16" s="64"/>
      <c r="C16" s="65" t="s">
        <v>143</v>
      </c>
      <c r="D16" s="58">
        <v>147000</v>
      </c>
      <c r="E16" s="66" t="s">
        <v>22</v>
      </c>
    </row>
    <row r="17" spans="1:5" ht="21" x14ac:dyDescent="0.45">
      <c r="A17" s="68"/>
      <c r="B17" s="64"/>
      <c r="C17" s="65" t="s">
        <v>144</v>
      </c>
      <c r="D17" s="58">
        <v>53000</v>
      </c>
      <c r="E17" s="66" t="s">
        <v>139</v>
      </c>
    </row>
    <row r="18" spans="1:5" ht="21" x14ac:dyDescent="0.45">
      <c r="A18" s="68"/>
      <c r="B18" s="64"/>
      <c r="C18" s="65" t="s">
        <v>145</v>
      </c>
      <c r="D18" s="58">
        <v>448500</v>
      </c>
      <c r="E18" s="66" t="s">
        <v>139</v>
      </c>
    </row>
    <row r="19" spans="1:5" ht="21" x14ac:dyDescent="0.45">
      <c r="A19" s="68"/>
      <c r="B19" s="64"/>
      <c r="C19" s="65" t="s">
        <v>146</v>
      </c>
      <c r="D19" s="58">
        <v>90700</v>
      </c>
      <c r="E19" s="66" t="s">
        <v>139</v>
      </c>
    </row>
    <row r="20" spans="1:5" ht="21" x14ac:dyDescent="0.45">
      <c r="A20" s="68"/>
      <c r="B20" s="64"/>
      <c r="C20" s="65" t="s">
        <v>147</v>
      </c>
      <c r="D20" s="58">
        <v>450000</v>
      </c>
      <c r="E20" s="66" t="s">
        <v>139</v>
      </c>
    </row>
    <row r="21" spans="1:5" ht="21" x14ac:dyDescent="0.45">
      <c r="A21" s="68"/>
      <c r="B21" s="64"/>
      <c r="C21" s="65" t="s">
        <v>148</v>
      </c>
      <c r="D21" s="58">
        <v>52000</v>
      </c>
      <c r="E21" s="66" t="s">
        <v>139</v>
      </c>
    </row>
    <row r="22" spans="1:5" ht="21" x14ac:dyDescent="0.45">
      <c r="A22" s="68"/>
      <c r="B22" s="64"/>
      <c r="C22" s="65" t="s">
        <v>149</v>
      </c>
      <c r="D22" s="58">
        <v>179000</v>
      </c>
      <c r="E22" s="66" t="s">
        <v>139</v>
      </c>
    </row>
    <row r="23" spans="1:5" ht="21" x14ac:dyDescent="0.45">
      <c r="A23" s="68"/>
      <c r="B23" s="64"/>
      <c r="C23" s="65" t="s">
        <v>150</v>
      </c>
      <c r="D23" s="58">
        <v>68000</v>
      </c>
      <c r="E23" s="66" t="s">
        <v>139</v>
      </c>
    </row>
    <row r="24" spans="1:5" ht="21" x14ac:dyDescent="0.45">
      <c r="A24" s="68"/>
      <c r="B24" s="64"/>
      <c r="C24" s="65" t="s">
        <v>151</v>
      </c>
      <c r="D24" s="58">
        <v>20000</v>
      </c>
      <c r="E24" s="66" t="s">
        <v>139</v>
      </c>
    </row>
    <row r="25" spans="1:5" ht="21.75" thickBot="1" x14ac:dyDescent="0.5">
      <c r="A25" s="68"/>
      <c r="B25" s="64"/>
      <c r="C25" s="65"/>
      <c r="D25" s="76">
        <f>SUM(D12:D24)</f>
        <v>3411200</v>
      </c>
      <c r="E25" s="66"/>
    </row>
    <row r="26" spans="1:5" ht="21.75" thickTop="1" x14ac:dyDescent="0.45">
      <c r="A26" s="63" t="s">
        <v>152</v>
      </c>
      <c r="B26" s="64"/>
      <c r="C26" s="65"/>
      <c r="D26" s="73"/>
      <c r="E26" s="66"/>
    </row>
    <row r="27" spans="1:5" ht="21" x14ac:dyDescent="0.45">
      <c r="A27" s="68"/>
      <c r="B27" s="150" t="s">
        <v>153</v>
      </c>
      <c r="C27" s="65"/>
      <c r="D27" s="73"/>
      <c r="E27" s="66"/>
    </row>
    <row r="28" spans="1:5" ht="21" x14ac:dyDescent="0.45">
      <c r="A28" s="68"/>
      <c r="B28" s="64"/>
      <c r="C28" s="65" t="s">
        <v>154</v>
      </c>
      <c r="D28" s="73">
        <f>28100-2300</f>
        <v>25800</v>
      </c>
      <c r="E28" s="66" t="s">
        <v>139</v>
      </c>
    </row>
    <row r="29" spans="1:5" ht="21" x14ac:dyDescent="0.45">
      <c r="A29" s="68"/>
      <c r="B29" s="64"/>
      <c r="C29" s="65" t="s">
        <v>155</v>
      </c>
      <c r="D29" s="73">
        <f>31800-1800</f>
        <v>30000</v>
      </c>
      <c r="E29" s="66" t="s">
        <v>139</v>
      </c>
    </row>
    <row r="30" spans="1:5" ht="21" x14ac:dyDescent="0.45">
      <c r="A30" s="68"/>
      <c r="B30" s="64"/>
      <c r="C30" s="65" t="s">
        <v>157</v>
      </c>
      <c r="D30" s="73">
        <f>4900+4900+4900</f>
        <v>14700</v>
      </c>
      <c r="E30" s="66"/>
    </row>
    <row r="31" spans="1:5" ht="21" x14ac:dyDescent="0.45">
      <c r="A31" s="68"/>
      <c r="B31" s="64"/>
      <c r="C31" s="65" t="s">
        <v>158</v>
      </c>
      <c r="D31" s="73">
        <f>8100+6800+6500</f>
        <v>21400</v>
      </c>
      <c r="E31" s="66" t="s">
        <v>139</v>
      </c>
    </row>
    <row r="32" spans="1:5" ht="21" x14ac:dyDescent="0.45">
      <c r="A32" s="68"/>
      <c r="B32" s="64"/>
      <c r="C32" s="65" t="s">
        <v>159</v>
      </c>
      <c r="D32" s="73">
        <f>10000</f>
        <v>10000</v>
      </c>
      <c r="E32" s="66" t="s">
        <v>139</v>
      </c>
    </row>
    <row r="33" spans="1:5" ht="21" x14ac:dyDescent="0.45">
      <c r="A33" s="68"/>
      <c r="B33" s="64"/>
      <c r="C33" s="65" t="s">
        <v>160</v>
      </c>
      <c r="D33" s="73">
        <v>1890</v>
      </c>
      <c r="E33" s="66" t="s">
        <v>139</v>
      </c>
    </row>
    <row r="34" spans="1:5" ht="21" x14ac:dyDescent="0.45">
      <c r="A34" s="69"/>
      <c r="B34" s="70"/>
      <c r="C34" s="71" t="s">
        <v>161</v>
      </c>
      <c r="D34" s="151">
        <v>9000</v>
      </c>
      <c r="E34" s="72" t="s">
        <v>139</v>
      </c>
    </row>
    <row r="35" spans="1:5" ht="21" x14ac:dyDescent="0.45">
      <c r="A35" s="172" t="s">
        <v>82</v>
      </c>
      <c r="B35" s="172"/>
      <c r="C35" s="172"/>
      <c r="D35" s="61" t="s">
        <v>31</v>
      </c>
      <c r="E35" s="146" t="s">
        <v>131</v>
      </c>
    </row>
    <row r="36" spans="1:5" ht="21" x14ac:dyDescent="0.45">
      <c r="A36" s="68"/>
      <c r="B36" s="64"/>
      <c r="C36" s="65" t="s">
        <v>166</v>
      </c>
      <c r="D36" s="73">
        <v>3000</v>
      </c>
      <c r="E36" s="66" t="s">
        <v>139</v>
      </c>
    </row>
    <row r="37" spans="1:5" ht="21" x14ac:dyDescent="0.45">
      <c r="A37" s="68"/>
      <c r="B37" s="64"/>
      <c r="C37" s="65" t="s">
        <v>167</v>
      </c>
      <c r="D37" s="73">
        <v>5200</v>
      </c>
      <c r="E37" s="66" t="s">
        <v>139</v>
      </c>
    </row>
    <row r="38" spans="1:5" ht="21" x14ac:dyDescent="0.45">
      <c r="A38" s="68"/>
      <c r="B38" s="64"/>
      <c r="C38" s="65" t="s">
        <v>168</v>
      </c>
      <c r="D38" s="73">
        <v>16000</v>
      </c>
      <c r="E38" s="66" t="s">
        <v>139</v>
      </c>
    </row>
    <row r="39" spans="1:5" ht="21" x14ac:dyDescent="0.45">
      <c r="A39" s="68"/>
      <c r="B39" s="64"/>
      <c r="C39" s="65" t="s">
        <v>169</v>
      </c>
      <c r="D39" s="73">
        <f>35000+23800</f>
        <v>58800</v>
      </c>
      <c r="E39" s="66" t="s">
        <v>139</v>
      </c>
    </row>
    <row r="40" spans="1:5" ht="21" x14ac:dyDescent="0.45">
      <c r="A40" s="68"/>
      <c r="B40" s="64"/>
      <c r="C40" s="65" t="s">
        <v>170</v>
      </c>
      <c r="D40" s="73">
        <v>4000</v>
      </c>
      <c r="E40" s="66" t="s">
        <v>139</v>
      </c>
    </row>
    <row r="41" spans="1:5" ht="21" x14ac:dyDescent="0.45">
      <c r="A41" s="68"/>
      <c r="B41" s="64"/>
      <c r="C41" s="65" t="s">
        <v>171</v>
      </c>
      <c r="D41" s="73">
        <v>16000</v>
      </c>
      <c r="E41" s="66" t="s">
        <v>139</v>
      </c>
    </row>
    <row r="42" spans="1:5" ht="21" x14ac:dyDescent="0.45">
      <c r="A42" s="68"/>
      <c r="B42" s="64"/>
      <c r="C42" s="65" t="s">
        <v>172</v>
      </c>
      <c r="D42" s="73">
        <v>3000</v>
      </c>
      <c r="E42" s="66" t="s">
        <v>139</v>
      </c>
    </row>
    <row r="43" spans="1:5" ht="21" x14ac:dyDescent="0.45">
      <c r="A43" s="68"/>
      <c r="B43" s="64"/>
      <c r="C43" s="65" t="s">
        <v>173</v>
      </c>
      <c r="D43" s="73">
        <v>15000</v>
      </c>
      <c r="E43" s="66" t="s">
        <v>139</v>
      </c>
    </row>
    <row r="44" spans="1:5" ht="21" x14ac:dyDescent="0.45">
      <c r="A44" s="68"/>
      <c r="B44" s="64"/>
      <c r="C44" s="65" t="s">
        <v>175</v>
      </c>
      <c r="D44" s="73">
        <v>16000</v>
      </c>
      <c r="E44" s="66" t="s">
        <v>139</v>
      </c>
    </row>
    <row r="45" spans="1:5" ht="21.75" thickBot="1" x14ac:dyDescent="0.5">
      <c r="A45" s="68"/>
      <c r="B45" s="64"/>
      <c r="C45" s="65"/>
      <c r="D45" s="76">
        <f>SUM(D28:D44)</f>
        <v>249790</v>
      </c>
      <c r="E45" s="66"/>
    </row>
    <row r="46" spans="1:5" ht="21.75" thickTop="1" x14ac:dyDescent="0.45">
      <c r="A46" s="68"/>
      <c r="B46" s="64"/>
      <c r="C46" s="65" t="s">
        <v>162</v>
      </c>
      <c r="D46" s="73">
        <f>19500+6000</f>
        <v>25500</v>
      </c>
      <c r="E46" s="66" t="s">
        <v>139</v>
      </c>
    </row>
    <row r="47" spans="1:5" ht="21" x14ac:dyDescent="0.45">
      <c r="A47" s="68"/>
      <c r="B47" s="64"/>
      <c r="C47" s="65" t="s">
        <v>163</v>
      </c>
      <c r="D47" s="73">
        <f>13500</f>
        <v>13500</v>
      </c>
      <c r="E47" s="66" t="s">
        <v>139</v>
      </c>
    </row>
    <row r="48" spans="1:5" ht="21" x14ac:dyDescent="0.45">
      <c r="A48" s="68"/>
      <c r="B48" s="64"/>
      <c r="C48" s="65" t="s">
        <v>164</v>
      </c>
      <c r="D48" s="73">
        <v>7000</v>
      </c>
      <c r="E48" s="66" t="s">
        <v>139</v>
      </c>
    </row>
    <row r="49" spans="1:5" ht="21" x14ac:dyDescent="0.45">
      <c r="A49" s="68"/>
      <c r="B49" s="64"/>
      <c r="C49" s="65" t="s">
        <v>165</v>
      </c>
      <c r="D49" s="73">
        <v>84000</v>
      </c>
      <c r="E49" s="66" t="s">
        <v>139</v>
      </c>
    </row>
    <row r="50" spans="1:5" ht="21" x14ac:dyDescent="0.45">
      <c r="A50" s="68"/>
      <c r="B50" s="64"/>
      <c r="C50" s="65" t="s">
        <v>174</v>
      </c>
      <c r="D50" s="73">
        <v>5100</v>
      </c>
      <c r="E50" s="66" t="s">
        <v>139</v>
      </c>
    </row>
    <row r="51" spans="1:5" ht="21" x14ac:dyDescent="0.45">
      <c r="A51" s="68"/>
      <c r="B51" s="64"/>
      <c r="C51" s="65" t="s">
        <v>275</v>
      </c>
      <c r="D51" s="73">
        <v>2800</v>
      </c>
      <c r="E51" s="66" t="s">
        <v>139</v>
      </c>
    </row>
    <row r="52" spans="1:5" ht="21" x14ac:dyDescent="0.45">
      <c r="A52" s="68"/>
      <c r="B52" s="64"/>
      <c r="C52" s="65" t="s">
        <v>275</v>
      </c>
      <c r="D52" s="73">
        <v>2800</v>
      </c>
      <c r="E52" s="66" t="s">
        <v>139</v>
      </c>
    </row>
    <row r="53" spans="1:5" ht="21" x14ac:dyDescent="0.45">
      <c r="A53" s="68"/>
      <c r="B53" s="64"/>
      <c r="C53" s="65" t="s">
        <v>275</v>
      </c>
      <c r="D53" s="73">
        <v>2800</v>
      </c>
      <c r="E53" s="66" t="s">
        <v>139</v>
      </c>
    </row>
    <row r="54" spans="1:5" ht="21" x14ac:dyDescent="0.45">
      <c r="A54" s="68"/>
      <c r="B54" s="64"/>
      <c r="C54" s="65" t="s">
        <v>275</v>
      </c>
      <c r="D54" s="73">
        <v>2800</v>
      </c>
      <c r="E54" s="66" t="s">
        <v>139</v>
      </c>
    </row>
    <row r="55" spans="1:5" ht="21" x14ac:dyDescent="0.45">
      <c r="A55" s="68"/>
      <c r="B55" s="64"/>
      <c r="C55" s="65" t="s">
        <v>275</v>
      </c>
      <c r="D55" s="73">
        <v>2800</v>
      </c>
      <c r="E55" s="66" t="s">
        <v>139</v>
      </c>
    </row>
    <row r="56" spans="1:5" ht="21" x14ac:dyDescent="0.45">
      <c r="A56" s="68"/>
      <c r="B56" s="64"/>
      <c r="C56" s="65" t="s">
        <v>156</v>
      </c>
      <c r="D56" s="73">
        <v>2600</v>
      </c>
      <c r="E56" s="66" t="s">
        <v>139</v>
      </c>
    </row>
    <row r="57" spans="1:5" ht="21.75" thickBot="1" x14ac:dyDescent="0.5">
      <c r="A57" s="68"/>
      <c r="B57" s="64"/>
      <c r="C57" s="65"/>
      <c r="D57" s="76">
        <f>SUM(D46:D56)</f>
        <v>151700</v>
      </c>
      <c r="E57" s="66"/>
    </row>
    <row r="58" spans="1:5" ht="21.75" thickTop="1" x14ac:dyDescent="0.45">
      <c r="A58" s="68"/>
      <c r="B58" s="64"/>
      <c r="C58" s="65" t="s">
        <v>176</v>
      </c>
      <c r="D58" s="58">
        <v>8000</v>
      </c>
      <c r="E58" s="66" t="s">
        <v>139</v>
      </c>
    </row>
    <row r="59" spans="1:5" ht="21.75" thickBot="1" x14ac:dyDescent="0.5">
      <c r="A59" s="68"/>
      <c r="B59" s="64"/>
      <c r="C59" s="65"/>
      <c r="D59" s="76">
        <f>SUM(D58)</f>
        <v>8000</v>
      </c>
      <c r="E59" s="66"/>
    </row>
    <row r="60" spans="1:5" ht="21.75" thickTop="1" x14ac:dyDescent="0.45">
      <c r="A60" s="68"/>
      <c r="B60" s="64"/>
      <c r="C60" s="65"/>
      <c r="D60" s="149"/>
      <c r="E60" s="66"/>
    </row>
    <row r="61" spans="1:5" ht="21" x14ac:dyDescent="0.45">
      <c r="A61" s="68"/>
      <c r="B61" s="64"/>
      <c r="C61" s="65" t="s">
        <v>177</v>
      </c>
      <c r="D61" s="73">
        <v>9500</v>
      </c>
      <c r="E61" s="66" t="s">
        <v>139</v>
      </c>
    </row>
    <row r="62" spans="1:5" ht="21" x14ac:dyDescent="0.45">
      <c r="A62" s="68"/>
      <c r="B62" s="64"/>
      <c r="C62" s="65" t="s">
        <v>177</v>
      </c>
      <c r="D62" s="73">
        <v>24800</v>
      </c>
      <c r="E62" s="66" t="s">
        <v>22</v>
      </c>
    </row>
    <row r="63" spans="1:5" ht="21.75" thickBot="1" x14ac:dyDescent="0.5">
      <c r="A63" s="68"/>
      <c r="B63" s="64"/>
      <c r="C63" s="65"/>
      <c r="D63" s="76">
        <f>SUM(D61:D62)</f>
        <v>34300</v>
      </c>
      <c r="E63" s="66"/>
    </row>
    <row r="64" spans="1:5" ht="21.75" thickTop="1" x14ac:dyDescent="0.45">
      <c r="A64" s="68"/>
      <c r="B64" s="64"/>
      <c r="C64" s="65" t="s">
        <v>178</v>
      </c>
      <c r="D64" s="73">
        <v>15200</v>
      </c>
      <c r="E64" s="66" t="s">
        <v>139</v>
      </c>
    </row>
    <row r="65" spans="1:5" ht="21" x14ac:dyDescent="0.45">
      <c r="A65" s="68"/>
      <c r="B65" s="64"/>
      <c r="C65" s="65" t="s">
        <v>179</v>
      </c>
      <c r="D65" s="73">
        <v>18000</v>
      </c>
      <c r="E65" s="66" t="s">
        <v>22</v>
      </c>
    </row>
    <row r="66" spans="1:5" ht="21" x14ac:dyDescent="0.45">
      <c r="A66" s="68"/>
      <c r="B66" s="64"/>
      <c r="C66" s="65" t="s">
        <v>180</v>
      </c>
      <c r="D66" s="73">
        <v>52700</v>
      </c>
      <c r="E66" s="66" t="s">
        <v>139</v>
      </c>
    </row>
    <row r="67" spans="1:5" ht="21" x14ac:dyDescent="0.45">
      <c r="A67" s="68"/>
      <c r="B67" s="64"/>
      <c r="C67" s="65" t="s">
        <v>181</v>
      </c>
      <c r="D67" s="73">
        <v>6000</v>
      </c>
      <c r="E67" s="66" t="s">
        <v>139</v>
      </c>
    </row>
    <row r="68" spans="1:5" ht="21" x14ac:dyDescent="0.45">
      <c r="A68" s="69"/>
      <c r="B68" s="70"/>
      <c r="C68" s="71" t="s">
        <v>182</v>
      </c>
      <c r="D68" s="151">
        <v>5300</v>
      </c>
      <c r="E68" s="72" t="s">
        <v>139</v>
      </c>
    </row>
    <row r="69" spans="1:5" ht="21" x14ac:dyDescent="0.45">
      <c r="A69" s="172" t="s">
        <v>82</v>
      </c>
      <c r="B69" s="172"/>
      <c r="C69" s="172"/>
      <c r="D69" s="61" t="s">
        <v>31</v>
      </c>
      <c r="E69" s="146" t="s">
        <v>131</v>
      </c>
    </row>
    <row r="70" spans="1:5" ht="21" x14ac:dyDescent="0.45">
      <c r="A70" s="68"/>
      <c r="B70" s="64"/>
      <c r="C70" s="65" t="s">
        <v>183</v>
      </c>
      <c r="D70" s="73">
        <v>31900</v>
      </c>
      <c r="E70" s="66" t="s">
        <v>139</v>
      </c>
    </row>
    <row r="71" spans="1:5" ht="21" x14ac:dyDescent="0.45">
      <c r="A71" s="68"/>
      <c r="B71" s="64"/>
      <c r="C71" s="65" t="s">
        <v>184</v>
      </c>
      <c r="D71" s="73">
        <v>25000</v>
      </c>
      <c r="E71" s="66" t="s">
        <v>22</v>
      </c>
    </row>
    <row r="72" spans="1:5" ht="21" x14ac:dyDescent="0.45">
      <c r="A72" s="68"/>
      <c r="B72" s="64"/>
      <c r="C72" s="65" t="s">
        <v>184</v>
      </c>
      <c r="D72" s="73">
        <f>115000+9780</f>
        <v>124780</v>
      </c>
      <c r="E72" s="66" t="s">
        <v>139</v>
      </c>
    </row>
    <row r="73" spans="1:5" ht="21" x14ac:dyDescent="0.45">
      <c r="A73" s="68"/>
      <c r="B73" s="64"/>
      <c r="C73" s="65" t="s">
        <v>184</v>
      </c>
      <c r="D73" s="73">
        <v>5000</v>
      </c>
      <c r="E73" s="66" t="s">
        <v>139</v>
      </c>
    </row>
    <row r="74" spans="1:5" ht="21" x14ac:dyDescent="0.45">
      <c r="A74" s="68"/>
      <c r="B74" s="64"/>
      <c r="C74" s="65" t="s">
        <v>184</v>
      </c>
      <c r="D74" s="73">
        <v>5000</v>
      </c>
      <c r="E74" s="66" t="s">
        <v>139</v>
      </c>
    </row>
    <row r="75" spans="1:5" ht="21" x14ac:dyDescent="0.45">
      <c r="A75" s="68"/>
      <c r="B75" s="64"/>
      <c r="C75" s="65" t="s">
        <v>184</v>
      </c>
      <c r="D75" s="73">
        <v>7500</v>
      </c>
      <c r="E75" s="66" t="s">
        <v>139</v>
      </c>
    </row>
    <row r="76" spans="1:5" ht="21" x14ac:dyDescent="0.45">
      <c r="A76" s="68"/>
      <c r="B76" s="64"/>
      <c r="C76" s="65" t="s">
        <v>184</v>
      </c>
      <c r="D76" s="73">
        <v>12000</v>
      </c>
      <c r="E76" s="66" t="s">
        <v>139</v>
      </c>
    </row>
    <row r="77" spans="1:5" ht="21" x14ac:dyDescent="0.45">
      <c r="A77" s="68"/>
      <c r="B77" s="64"/>
      <c r="C77" s="65" t="s">
        <v>178</v>
      </c>
      <c r="D77" s="73">
        <v>18500</v>
      </c>
      <c r="E77" s="66" t="s">
        <v>139</v>
      </c>
    </row>
    <row r="78" spans="1:5" ht="21.75" thickBot="1" x14ac:dyDescent="0.5">
      <c r="A78" s="68"/>
      <c r="B78" s="64"/>
      <c r="C78" s="65"/>
      <c r="D78" s="76">
        <f>SUM(D64:D77)</f>
        <v>326880</v>
      </c>
      <c r="E78" s="66"/>
    </row>
    <row r="79" spans="1:5" ht="21.75" thickTop="1" x14ac:dyDescent="0.45">
      <c r="A79" s="68"/>
      <c r="B79" s="64"/>
      <c r="C79" s="65" t="s">
        <v>161</v>
      </c>
      <c r="D79" s="73">
        <v>2000</v>
      </c>
      <c r="E79" s="66" t="s">
        <v>139</v>
      </c>
    </row>
    <row r="80" spans="1:5" ht="21" x14ac:dyDescent="0.45">
      <c r="A80" s="68"/>
      <c r="B80" s="64"/>
      <c r="C80" s="65" t="s">
        <v>161</v>
      </c>
      <c r="D80" s="73">
        <v>2000</v>
      </c>
      <c r="E80" s="66" t="s">
        <v>139</v>
      </c>
    </row>
    <row r="81" spans="1:5" ht="21" x14ac:dyDescent="0.45">
      <c r="A81" s="68"/>
      <c r="B81" s="64"/>
      <c r="C81" s="65" t="s">
        <v>161</v>
      </c>
      <c r="D81" s="73">
        <v>2000</v>
      </c>
      <c r="E81" s="66" t="s">
        <v>139</v>
      </c>
    </row>
    <row r="82" spans="1:5" ht="21" x14ac:dyDescent="0.45">
      <c r="A82" s="68"/>
      <c r="B82" s="64"/>
      <c r="C82" s="65" t="s">
        <v>161</v>
      </c>
      <c r="D82" s="73">
        <v>2000</v>
      </c>
      <c r="E82" s="66" t="s">
        <v>139</v>
      </c>
    </row>
    <row r="83" spans="1:5" ht="21" x14ac:dyDescent="0.45">
      <c r="A83" s="68"/>
      <c r="B83" s="64"/>
      <c r="C83" s="65" t="s">
        <v>161</v>
      </c>
      <c r="D83" s="73">
        <v>2000</v>
      </c>
      <c r="E83" s="66" t="s">
        <v>139</v>
      </c>
    </row>
    <row r="84" spans="1:5" ht="21.75" thickBot="1" x14ac:dyDescent="0.5">
      <c r="A84" s="68"/>
      <c r="B84" s="64"/>
      <c r="C84" s="65"/>
      <c r="D84" s="76">
        <f>SUM(D79:D83)</f>
        <v>10000</v>
      </c>
      <c r="E84" s="66"/>
    </row>
    <row r="85" spans="1:5" ht="21.75" thickTop="1" x14ac:dyDescent="0.45">
      <c r="A85" s="68"/>
      <c r="B85" s="64"/>
      <c r="C85" s="65" t="s">
        <v>185</v>
      </c>
      <c r="D85" s="73">
        <v>11000</v>
      </c>
      <c r="E85" s="66" t="s">
        <v>139</v>
      </c>
    </row>
    <row r="86" spans="1:5" ht="21.75" thickBot="1" x14ac:dyDescent="0.5">
      <c r="A86" s="68"/>
      <c r="B86" s="64"/>
      <c r="C86" s="65"/>
      <c r="D86" s="76">
        <f>SUM(D85)</f>
        <v>11000</v>
      </c>
      <c r="E86" s="66"/>
    </row>
    <row r="87" spans="1:5" ht="21.75" thickTop="1" x14ac:dyDescent="0.45">
      <c r="A87" s="68"/>
      <c r="B87" s="64"/>
      <c r="C87" s="65" t="s">
        <v>186</v>
      </c>
      <c r="D87" s="73">
        <v>3500</v>
      </c>
      <c r="E87" s="66" t="s">
        <v>139</v>
      </c>
    </row>
    <row r="88" spans="1:5" ht="21" x14ac:dyDescent="0.45">
      <c r="A88" s="68"/>
      <c r="B88" s="64"/>
      <c r="C88" s="65" t="s">
        <v>187</v>
      </c>
      <c r="D88" s="73">
        <v>34000</v>
      </c>
      <c r="E88" s="66" t="s">
        <v>139</v>
      </c>
    </row>
    <row r="89" spans="1:5" ht="21.75" thickBot="1" x14ac:dyDescent="0.5">
      <c r="A89" s="68"/>
      <c r="B89" s="64"/>
      <c r="C89" s="65"/>
      <c r="D89" s="76">
        <f>SUM(D87:D88)</f>
        <v>37500</v>
      </c>
      <c r="E89" s="66"/>
    </row>
    <row r="90" spans="1:5" ht="21.75" thickTop="1" x14ac:dyDescent="0.45">
      <c r="A90" s="68"/>
      <c r="B90" s="64"/>
      <c r="C90" s="65" t="s">
        <v>188</v>
      </c>
      <c r="D90" s="73">
        <v>28700</v>
      </c>
      <c r="E90" s="66" t="s">
        <v>139</v>
      </c>
    </row>
    <row r="91" spans="1:5" ht="21" x14ac:dyDescent="0.45">
      <c r="A91" s="68"/>
      <c r="B91" s="64"/>
      <c r="C91" s="65" t="s">
        <v>188</v>
      </c>
      <c r="D91" s="58">
        <v>18000</v>
      </c>
      <c r="E91" s="66" t="s">
        <v>139</v>
      </c>
    </row>
    <row r="92" spans="1:5" ht="21.75" thickBot="1" x14ac:dyDescent="0.5">
      <c r="A92" s="68"/>
      <c r="B92" s="64"/>
      <c r="C92" s="65"/>
      <c r="D92" s="76">
        <f>SUM(D90:D91)</f>
        <v>46700</v>
      </c>
      <c r="E92" s="66"/>
    </row>
    <row r="93" spans="1:5" ht="21.75" thickTop="1" x14ac:dyDescent="0.45">
      <c r="A93" s="68"/>
      <c r="B93" s="64"/>
      <c r="C93" s="65" t="s">
        <v>189</v>
      </c>
      <c r="D93" s="73">
        <v>98000</v>
      </c>
      <c r="E93" s="66" t="s">
        <v>139</v>
      </c>
    </row>
    <row r="94" spans="1:5" ht="21.75" thickBot="1" x14ac:dyDescent="0.5">
      <c r="A94" s="68"/>
      <c r="B94" s="64"/>
      <c r="C94" s="65"/>
      <c r="D94" s="76">
        <f>SUM(D93)</f>
        <v>98000</v>
      </c>
      <c r="E94" s="66"/>
    </row>
    <row r="95" spans="1:5" ht="21.75" thickTop="1" x14ac:dyDescent="0.45">
      <c r="A95" s="68"/>
      <c r="B95" s="150" t="s">
        <v>190</v>
      </c>
      <c r="C95" s="65"/>
      <c r="D95" s="73"/>
      <c r="E95" s="66"/>
    </row>
    <row r="96" spans="1:5" ht="21" x14ac:dyDescent="0.45">
      <c r="A96" s="68"/>
      <c r="B96" s="64"/>
      <c r="C96" s="65" t="s">
        <v>191</v>
      </c>
      <c r="D96" s="58">
        <v>173000</v>
      </c>
      <c r="E96" s="66" t="s">
        <v>139</v>
      </c>
    </row>
    <row r="97" spans="1:5" ht="21" x14ac:dyDescent="0.45">
      <c r="A97" s="68"/>
      <c r="B97" s="64"/>
      <c r="C97" s="65" t="s">
        <v>191</v>
      </c>
      <c r="D97" s="58">
        <v>44000</v>
      </c>
      <c r="E97" s="66" t="s">
        <v>192</v>
      </c>
    </row>
    <row r="98" spans="1:5" ht="21.75" thickBot="1" x14ac:dyDescent="0.5">
      <c r="A98" s="68"/>
      <c r="B98" s="64"/>
      <c r="C98" s="65"/>
      <c r="D98" s="76">
        <f>SUM(D96:D97)</f>
        <v>217000</v>
      </c>
      <c r="E98" s="66"/>
    </row>
    <row r="99" spans="1:5" ht="21.75" thickTop="1" x14ac:dyDescent="0.45">
      <c r="A99" s="68"/>
      <c r="B99" s="150" t="s">
        <v>193</v>
      </c>
      <c r="C99" s="65"/>
      <c r="D99" s="73"/>
      <c r="E99" s="66"/>
    </row>
    <row r="100" spans="1:5" ht="21" x14ac:dyDescent="0.45">
      <c r="A100" s="68"/>
      <c r="B100" s="64"/>
      <c r="C100" s="65" t="s">
        <v>194</v>
      </c>
      <c r="D100" s="73">
        <v>100000</v>
      </c>
      <c r="E100" s="66" t="s">
        <v>22</v>
      </c>
    </row>
    <row r="101" spans="1:5" ht="21" x14ac:dyDescent="0.45">
      <c r="A101" s="68"/>
      <c r="B101" s="64"/>
      <c r="C101" s="65" t="s">
        <v>195</v>
      </c>
      <c r="D101" s="73">
        <v>42000</v>
      </c>
      <c r="E101" s="66" t="s">
        <v>139</v>
      </c>
    </row>
    <row r="102" spans="1:5" ht="21" x14ac:dyDescent="0.45">
      <c r="A102" s="69"/>
      <c r="B102" s="70"/>
      <c r="C102" s="71"/>
      <c r="D102" s="152">
        <f>SUM(D100:D101)</f>
        <v>142000</v>
      </c>
      <c r="E102" s="72"/>
    </row>
    <row r="103" spans="1:5" ht="21" x14ac:dyDescent="0.45">
      <c r="A103" s="172" t="s">
        <v>82</v>
      </c>
      <c r="B103" s="172"/>
      <c r="C103" s="172"/>
      <c r="D103" s="61" t="s">
        <v>31</v>
      </c>
      <c r="E103" s="146" t="s">
        <v>131</v>
      </c>
    </row>
    <row r="104" spans="1:5" ht="21" x14ac:dyDescent="0.45">
      <c r="A104" s="68"/>
      <c r="B104" s="64"/>
      <c r="C104" s="65" t="s">
        <v>196</v>
      </c>
      <c r="D104" s="73">
        <v>38500</v>
      </c>
      <c r="E104" s="66" t="s">
        <v>22</v>
      </c>
    </row>
    <row r="105" spans="1:5" ht="21" x14ac:dyDescent="0.45">
      <c r="A105" s="68"/>
      <c r="B105" s="64"/>
      <c r="C105" s="65" t="s">
        <v>196</v>
      </c>
      <c r="D105" s="73">
        <v>69500</v>
      </c>
      <c r="E105" s="66" t="s">
        <v>139</v>
      </c>
    </row>
    <row r="106" spans="1:5" ht="21.75" thickBot="1" x14ac:dyDescent="0.5">
      <c r="A106" s="68"/>
      <c r="B106" s="64"/>
      <c r="C106" s="65"/>
      <c r="D106" s="76">
        <f>SUM(D104:D105)</f>
        <v>108000</v>
      </c>
      <c r="E106" s="66"/>
    </row>
    <row r="107" spans="1:5" ht="21.75" thickTop="1" x14ac:dyDescent="0.45">
      <c r="A107" s="68"/>
      <c r="B107" s="64"/>
      <c r="C107" s="65" t="s">
        <v>198</v>
      </c>
      <c r="D107" s="73">
        <v>750000</v>
      </c>
      <c r="E107" s="66" t="s">
        <v>139</v>
      </c>
    </row>
    <row r="108" spans="1:5" ht="21.75" thickBot="1" x14ac:dyDescent="0.5">
      <c r="A108" s="68"/>
      <c r="B108" s="64"/>
      <c r="C108" s="65"/>
      <c r="D108" s="76">
        <f>SUM(D107)</f>
        <v>750000</v>
      </c>
      <c r="E108" s="66"/>
    </row>
    <row r="109" spans="1:5" ht="21.75" thickTop="1" x14ac:dyDescent="0.45">
      <c r="A109" s="68"/>
      <c r="B109" s="64"/>
      <c r="C109" s="65" t="s">
        <v>199</v>
      </c>
      <c r="D109" s="73">
        <v>2170000</v>
      </c>
      <c r="E109" s="66" t="s">
        <v>139</v>
      </c>
    </row>
    <row r="110" spans="1:5" ht="21" x14ac:dyDescent="0.45">
      <c r="A110" s="68"/>
      <c r="B110" s="64"/>
      <c r="C110" s="65" t="s">
        <v>200</v>
      </c>
      <c r="D110" s="73">
        <v>540000</v>
      </c>
      <c r="E110" s="66" t="s">
        <v>139</v>
      </c>
    </row>
    <row r="111" spans="1:5" ht="21" x14ac:dyDescent="0.45">
      <c r="A111" s="68"/>
      <c r="B111" s="64"/>
      <c r="C111" s="65" t="s">
        <v>202</v>
      </c>
      <c r="D111" s="73">
        <v>22000</v>
      </c>
      <c r="E111" s="66" t="s">
        <v>139</v>
      </c>
    </row>
    <row r="112" spans="1:5" ht="21" x14ac:dyDescent="0.45">
      <c r="A112" s="68"/>
      <c r="B112" s="64"/>
      <c r="C112" s="65"/>
      <c r="D112" s="73"/>
      <c r="E112" s="66"/>
    </row>
    <row r="113" spans="1:5" ht="21.75" thickBot="1" x14ac:dyDescent="0.5">
      <c r="A113" s="68"/>
      <c r="B113" s="64"/>
      <c r="C113" s="65"/>
      <c r="D113" s="76">
        <f>SUM(D109:D111)</f>
        <v>2732000</v>
      </c>
      <c r="E113" s="66"/>
    </row>
    <row r="114" spans="1:5" ht="21.75" thickTop="1" x14ac:dyDescent="0.45">
      <c r="A114" s="68"/>
      <c r="B114" s="64"/>
      <c r="C114" s="65" t="s">
        <v>201</v>
      </c>
      <c r="D114" s="73">
        <v>1745000</v>
      </c>
      <c r="E114" s="66" t="s">
        <v>22</v>
      </c>
    </row>
    <row r="115" spans="1:5" ht="21" x14ac:dyDescent="0.45">
      <c r="A115" s="68"/>
      <c r="B115" s="64"/>
      <c r="C115" s="65" t="s">
        <v>201</v>
      </c>
      <c r="D115" s="73">
        <f>200000+1970000</f>
        <v>2170000</v>
      </c>
      <c r="E115" s="66" t="s">
        <v>139</v>
      </c>
    </row>
    <row r="116" spans="1:5" ht="21" x14ac:dyDescent="0.45">
      <c r="A116" s="68"/>
      <c r="B116" s="64"/>
      <c r="C116" s="65" t="s">
        <v>203</v>
      </c>
      <c r="D116" s="73">
        <v>1797000</v>
      </c>
      <c r="E116" s="66" t="s">
        <v>22</v>
      </c>
    </row>
    <row r="117" spans="1:5" ht="21" x14ac:dyDescent="0.45">
      <c r="A117" s="68"/>
      <c r="B117" s="64"/>
      <c r="C117" s="65" t="s">
        <v>197</v>
      </c>
      <c r="D117" s="73">
        <v>1980000</v>
      </c>
      <c r="E117" s="66" t="s">
        <v>22</v>
      </c>
    </row>
    <row r="118" spans="1:5" ht="21.75" thickBot="1" x14ac:dyDescent="0.5">
      <c r="A118" s="68"/>
      <c r="B118" s="64"/>
      <c r="C118" s="65"/>
      <c r="D118" s="76">
        <f>SUM(D114:D117)</f>
        <v>7692000</v>
      </c>
      <c r="E118" s="66"/>
    </row>
    <row r="119" spans="1:5" ht="21.75" thickTop="1" x14ac:dyDescent="0.45">
      <c r="A119" s="68"/>
      <c r="B119" s="150" t="s">
        <v>204</v>
      </c>
      <c r="C119" s="65"/>
      <c r="D119" s="73"/>
      <c r="E119" s="66"/>
    </row>
    <row r="120" spans="1:5" ht="21" x14ac:dyDescent="0.45">
      <c r="A120" s="68"/>
      <c r="B120" s="64"/>
      <c r="C120" s="65" t="s">
        <v>205</v>
      </c>
      <c r="D120" s="58">
        <v>46000</v>
      </c>
      <c r="E120" s="66" t="s">
        <v>139</v>
      </c>
    </row>
    <row r="121" spans="1:5" ht="21.75" thickBot="1" x14ac:dyDescent="0.5">
      <c r="A121" s="68"/>
      <c r="B121" s="64"/>
      <c r="C121" s="65"/>
      <c r="D121" s="76">
        <f>SUM(D120)</f>
        <v>46000</v>
      </c>
      <c r="E121" s="66"/>
    </row>
    <row r="122" spans="1:5" ht="21.75" thickTop="1" x14ac:dyDescent="0.45">
      <c r="A122" s="68"/>
      <c r="B122" s="64"/>
      <c r="C122" s="65" t="s">
        <v>206</v>
      </c>
      <c r="D122" s="58">
        <v>10000</v>
      </c>
      <c r="E122" s="66" t="s">
        <v>22</v>
      </c>
    </row>
    <row r="123" spans="1:5" ht="21" x14ac:dyDescent="0.45">
      <c r="A123" s="68"/>
      <c r="B123" s="64"/>
      <c r="C123" s="65" t="s">
        <v>207</v>
      </c>
      <c r="D123" s="58">
        <v>15320</v>
      </c>
      <c r="E123" s="66" t="s">
        <v>139</v>
      </c>
    </row>
    <row r="124" spans="1:5" ht="21.75" thickBot="1" x14ac:dyDescent="0.5">
      <c r="A124" s="68"/>
      <c r="B124" s="64"/>
      <c r="C124" s="65"/>
      <c r="D124" s="76">
        <f>SUM(D122:D123)</f>
        <v>25320</v>
      </c>
      <c r="E124" s="66"/>
    </row>
    <row r="125" spans="1:5" ht="21.75" thickTop="1" x14ac:dyDescent="0.45">
      <c r="A125" s="68"/>
      <c r="B125" s="64"/>
      <c r="C125" s="65" t="s">
        <v>208</v>
      </c>
      <c r="D125" s="58">
        <f>29100-9700</f>
        <v>19400</v>
      </c>
      <c r="E125" s="66" t="s">
        <v>139</v>
      </c>
    </row>
    <row r="126" spans="1:5" ht="21" x14ac:dyDescent="0.45">
      <c r="A126" s="68"/>
      <c r="B126" s="64"/>
      <c r="C126" s="65" t="s">
        <v>209</v>
      </c>
      <c r="D126" s="58">
        <v>3500</v>
      </c>
      <c r="E126" s="66" t="s">
        <v>139</v>
      </c>
    </row>
    <row r="127" spans="1:5" ht="21.75" thickBot="1" x14ac:dyDescent="0.5">
      <c r="A127" s="68"/>
      <c r="B127" s="64"/>
      <c r="C127" s="65"/>
      <c r="D127" s="76">
        <f>SUM(D125:D126)</f>
        <v>22900</v>
      </c>
      <c r="E127" s="66"/>
    </row>
    <row r="128" spans="1:5" ht="21.75" thickTop="1" x14ac:dyDescent="0.45">
      <c r="A128" s="68"/>
      <c r="B128" s="150" t="s">
        <v>210</v>
      </c>
      <c r="C128" s="65"/>
      <c r="D128" s="58"/>
      <c r="E128" s="66"/>
    </row>
    <row r="129" spans="1:5" ht="21" x14ac:dyDescent="0.45">
      <c r="A129" s="68"/>
      <c r="B129" s="64"/>
      <c r="C129" s="65" t="s">
        <v>211</v>
      </c>
      <c r="D129" s="58">
        <v>2000</v>
      </c>
      <c r="E129" s="66" t="s">
        <v>139</v>
      </c>
    </row>
    <row r="130" spans="1:5" ht="21.75" thickBot="1" x14ac:dyDescent="0.5">
      <c r="A130" s="68"/>
      <c r="B130" s="64"/>
      <c r="C130" s="65"/>
      <c r="D130" s="76">
        <f>SUM(D129)</f>
        <v>2000</v>
      </c>
      <c r="E130" s="66"/>
    </row>
    <row r="131" spans="1:5" ht="21.75" thickTop="1" x14ac:dyDescent="0.45">
      <c r="A131" s="68"/>
      <c r="B131" s="64"/>
      <c r="C131" s="65" t="s">
        <v>212</v>
      </c>
      <c r="D131" s="73">
        <f>85800-22500</f>
        <v>63300</v>
      </c>
      <c r="E131" s="66" t="s">
        <v>139</v>
      </c>
    </row>
    <row r="132" spans="1:5" ht="21.75" thickBot="1" x14ac:dyDescent="0.5">
      <c r="A132" s="68"/>
      <c r="B132" s="64"/>
      <c r="C132" s="65"/>
      <c r="D132" s="76">
        <f>SUM(D131)</f>
        <v>63300</v>
      </c>
      <c r="E132" s="66"/>
    </row>
    <row r="133" spans="1:5" ht="21.75" thickTop="1" x14ac:dyDescent="0.45">
      <c r="A133" s="68"/>
      <c r="B133" s="64"/>
      <c r="C133" s="65" t="s">
        <v>213</v>
      </c>
      <c r="D133" s="41">
        <v>19000</v>
      </c>
      <c r="E133" s="66" t="s">
        <v>139</v>
      </c>
    </row>
    <row r="134" spans="1:5" ht="21.75" thickBot="1" x14ac:dyDescent="0.5">
      <c r="A134" s="68"/>
      <c r="B134" s="64"/>
      <c r="C134" s="65"/>
      <c r="D134" s="76">
        <f>SUM(D133)</f>
        <v>19000</v>
      </c>
      <c r="E134" s="66"/>
    </row>
    <row r="135" spans="1:5" ht="21.75" thickTop="1" x14ac:dyDescent="0.45">
      <c r="A135" s="68"/>
      <c r="B135" s="64"/>
      <c r="C135" s="65" t="s">
        <v>214</v>
      </c>
      <c r="D135" s="41">
        <v>34000</v>
      </c>
      <c r="E135" s="66" t="s">
        <v>139</v>
      </c>
    </row>
    <row r="136" spans="1:5" ht="21" x14ac:dyDescent="0.45">
      <c r="A136" s="69"/>
      <c r="B136" s="70"/>
      <c r="C136" s="71"/>
      <c r="D136" s="152">
        <f>SUM(D135)</f>
        <v>34000</v>
      </c>
      <c r="E136" s="72"/>
    </row>
    <row r="137" spans="1:5" ht="21" x14ac:dyDescent="0.45">
      <c r="A137" s="172" t="s">
        <v>82</v>
      </c>
      <c r="B137" s="172"/>
      <c r="C137" s="172"/>
      <c r="D137" s="61" t="s">
        <v>31</v>
      </c>
      <c r="E137" s="146" t="s">
        <v>131</v>
      </c>
    </row>
    <row r="138" spans="1:5" ht="21" x14ac:dyDescent="0.45">
      <c r="A138" s="68"/>
      <c r="B138" s="64"/>
      <c r="C138" s="65" t="s">
        <v>215</v>
      </c>
      <c r="D138" s="41">
        <v>90000</v>
      </c>
      <c r="E138" s="66" t="s">
        <v>139</v>
      </c>
    </row>
    <row r="139" spans="1:5" ht="21.75" thickBot="1" x14ac:dyDescent="0.5">
      <c r="A139" s="68"/>
      <c r="B139" s="64"/>
      <c r="C139" s="65"/>
      <c r="D139" s="76">
        <f>SUM(D138)</f>
        <v>90000</v>
      </c>
      <c r="E139" s="66"/>
    </row>
    <row r="140" spans="1:5" ht="21.75" thickTop="1" x14ac:dyDescent="0.45">
      <c r="A140" s="68"/>
      <c r="B140" s="64"/>
      <c r="C140" s="65" t="s">
        <v>216</v>
      </c>
      <c r="D140" s="41">
        <v>28000</v>
      </c>
      <c r="E140" s="66" t="s">
        <v>139</v>
      </c>
    </row>
    <row r="141" spans="1:5" ht="21.75" thickBot="1" x14ac:dyDescent="0.5">
      <c r="A141" s="68"/>
      <c r="B141" s="64"/>
      <c r="C141" s="65"/>
      <c r="D141" s="76">
        <f>SUM(D140)</f>
        <v>28000</v>
      </c>
      <c r="E141" s="66"/>
    </row>
    <row r="142" spans="1:5" ht="21.75" thickTop="1" x14ac:dyDescent="0.45">
      <c r="A142" s="68"/>
      <c r="B142" s="64"/>
      <c r="C142" s="65" t="s">
        <v>217</v>
      </c>
      <c r="D142" s="41">
        <v>21000</v>
      </c>
      <c r="E142" s="66" t="s">
        <v>139</v>
      </c>
    </row>
    <row r="143" spans="1:5" ht="21.75" thickBot="1" x14ac:dyDescent="0.5">
      <c r="A143" s="68"/>
      <c r="B143" s="64"/>
      <c r="C143" s="65"/>
      <c r="D143" s="76">
        <f>SUM(D142)</f>
        <v>21000</v>
      </c>
      <c r="E143" s="66"/>
    </row>
    <row r="144" spans="1:5" ht="21.75" thickTop="1" x14ac:dyDescent="0.45">
      <c r="A144" s="68"/>
      <c r="B144" s="150" t="s">
        <v>218</v>
      </c>
      <c r="C144" s="65"/>
      <c r="D144" s="58"/>
      <c r="E144" s="66"/>
    </row>
    <row r="145" spans="1:5" ht="21" x14ac:dyDescent="0.45">
      <c r="A145" s="68"/>
      <c r="B145" s="64"/>
      <c r="C145" s="65" t="s">
        <v>219</v>
      </c>
      <c r="D145" s="58">
        <v>32000</v>
      </c>
      <c r="E145" s="66" t="s">
        <v>139</v>
      </c>
    </row>
    <row r="146" spans="1:5" ht="21" x14ac:dyDescent="0.45">
      <c r="A146" s="68"/>
      <c r="B146" s="64"/>
      <c r="C146" s="65" t="s">
        <v>220</v>
      </c>
      <c r="D146" s="58">
        <f>5000+8000</f>
        <v>13000</v>
      </c>
      <c r="E146" s="66" t="s">
        <v>139</v>
      </c>
    </row>
    <row r="147" spans="1:5" ht="21.75" thickBot="1" x14ac:dyDescent="0.5">
      <c r="A147" s="68"/>
      <c r="B147" s="64"/>
      <c r="C147" s="65"/>
      <c r="D147" s="76">
        <f>SUM(D145:D146)</f>
        <v>45000</v>
      </c>
      <c r="E147" s="66"/>
    </row>
    <row r="148" spans="1:5" ht="21.75" thickTop="1" x14ac:dyDescent="0.45">
      <c r="A148" s="68"/>
      <c r="B148" s="64"/>
      <c r="C148" s="65" t="s">
        <v>221</v>
      </c>
      <c r="D148" s="58">
        <v>5000</v>
      </c>
      <c r="E148" s="66" t="s">
        <v>139</v>
      </c>
    </row>
    <row r="149" spans="1:5" ht="21" x14ac:dyDescent="0.45">
      <c r="A149" s="68"/>
      <c r="B149" s="64"/>
      <c r="C149" s="65" t="s">
        <v>222</v>
      </c>
      <c r="D149" s="73">
        <v>40000</v>
      </c>
      <c r="E149" s="66" t="s">
        <v>139</v>
      </c>
    </row>
    <row r="150" spans="1:5" ht="21" x14ac:dyDescent="0.45">
      <c r="A150" s="68"/>
      <c r="B150" s="64"/>
      <c r="C150" s="65" t="s">
        <v>223</v>
      </c>
      <c r="D150" s="58">
        <v>4200</v>
      </c>
      <c r="E150" s="66" t="s">
        <v>139</v>
      </c>
    </row>
    <row r="151" spans="1:5" ht="21.75" thickBot="1" x14ac:dyDescent="0.5">
      <c r="A151" s="68"/>
      <c r="B151" s="64"/>
      <c r="C151" s="65"/>
      <c r="D151" s="76">
        <f>SUM(D148:D150)</f>
        <v>49200</v>
      </c>
      <c r="E151" s="66"/>
    </row>
    <row r="152" spans="1:5" ht="21.75" thickTop="1" x14ac:dyDescent="0.45">
      <c r="A152" s="68"/>
      <c r="B152" s="64"/>
      <c r="C152" s="65" t="s">
        <v>224</v>
      </c>
      <c r="D152" s="58">
        <f>297000-81500</f>
        <v>215500</v>
      </c>
      <c r="E152" s="66" t="s">
        <v>139</v>
      </c>
    </row>
    <row r="153" spans="1:5" ht="21" x14ac:dyDescent="0.45">
      <c r="A153" s="68"/>
      <c r="B153" s="64"/>
      <c r="C153" s="65" t="s">
        <v>273</v>
      </c>
      <c r="D153" s="58">
        <v>44000</v>
      </c>
      <c r="E153" s="66" t="s">
        <v>139</v>
      </c>
    </row>
    <row r="154" spans="1:5" ht="21.75" thickBot="1" x14ac:dyDescent="0.5">
      <c r="A154" s="68"/>
      <c r="B154" s="64"/>
      <c r="C154" s="65"/>
      <c r="D154" s="76">
        <f>SUM(D152:D153)</f>
        <v>259500</v>
      </c>
      <c r="E154" s="66"/>
    </row>
    <row r="155" spans="1:5" ht="21.75" thickTop="1" x14ac:dyDescent="0.45">
      <c r="A155" s="68"/>
      <c r="B155" s="64"/>
      <c r="C155" s="65" t="s">
        <v>225</v>
      </c>
      <c r="D155" s="58">
        <v>7700</v>
      </c>
      <c r="E155" s="66" t="s">
        <v>22</v>
      </c>
    </row>
    <row r="156" spans="1:5" ht="21" x14ac:dyDescent="0.45">
      <c r="A156" s="68"/>
      <c r="B156" s="64"/>
      <c r="C156" s="65" t="s">
        <v>225</v>
      </c>
      <c r="D156" s="58">
        <v>3300</v>
      </c>
      <c r="E156" s="66" t="s">
        <v>139</v>
      </c>
    </row>
    <row r="157" spans="1:5" ht="21" x14ac:dyDescent="0.45">
      <c r="A157" s="68"/>
      <c r="B157" s="64"/>
      <c r="C157" s="65" t="s">
        <v>225</v>
      </c>
      <c r="D157" s="58">
        <v>1500</v>
      </c>
      <c r="E157" s="66" t="s">
        <v>139</v>
      </c>
    </row>
    <row r="158" spans="1:5" ht="21" x14ac:dyDescent="0.45">
      <c r="A158" s="68"/>
      <c r="B158" s="64"/>
      <c r="C158" s="65" t="s">
        <v>225</v>
      </c>
      <c r="D158" s="58">
        <v>1500</v>
      </c>
      <c r="E158" s="66" t="s">
        <v>139</v>
      </c>
    </row>
    <row r="159" spans="1:5" ht="21" x14ac:dyDescent="0.45">
      <c r="A159" s="68"/>
      <c r="B159" s="64"/>
      <c r="C159" s="65" t="s">
        <v>225</v>
      </c>
      <c r="D159" s="58">
        <v>1500</v>
      </c>
      <c r="E159" s="66" t="s">
        <v>139</v>
      </c>
    </row>
    <row r="160" spans="1:5" ht="21" x14ac:dyDescent="0.45">
      <c r="A160" s="68"/>
      <c r="B160" s="64"/>
      <c r="C160" s="65" t="s">
        <v>225</v>
      </c>
      <c r="D160" s="58">
        <v>1500</v>
      </c>
      <c r="E160" s="66" t="s">
        <v>139</v>
      </c>
    </row>
    <row r="161" spans="1:5" ht="21" x14ac:dyDescent="0.45">
      <c r="A161" s="68"/>
      <c r="B161" s="64"/>
      <c r="C161" s="65" t="s">
        <v>225</v>
      </c>
      <c r="D161" s="58">
        <v>1500</v>
      </c>
      <c r="E161" s="66" t="s">
        <v>139</v>
      </c>
    </row>
    <row r="162" spans="1:5" ht="21" x14ac:dyDescent="0.45">
      <c r="A162" s="68"/>
      <c r="B162" s="64"/>
      <c r="C162" s="65" t="s">
        <v>225</v>
      </c>
      <c r="D162" s="58">
        <v>1500</v>
      </c>
      <c r="E162" s="66" t="s">
        <v>139</v>
      </c>
    </row>
    <row r="163" spans="1:5" ht="21" x14ac:dyDescent="0.45">
      <c r="A163" s="68"/>
      <c r="B163" s="64"/>
      <c r="C163" s="65" t="s">
        <v>225</v>
      </c>
      <c r="D163" s="58">
        <v>1500</v>
      </c>
      <c r="E163" s="66" t="s">
        <v>139</v>
      </c>
    </row>
    <row r="164" spans="1:5" ht="21" x14ac:dyDescent="0.45">
      <c r="A164" s="68"/>
      <c r="B164" s="64"/>
      <c r="C164" s="65" t="s">
        <v>225</v>
      </c>
      <c r="D164" s="58">
        <v>1500</v>
      </c>
      <c r="E164" s="66" t="s">
        <v>139</v>
      </c>
    </row>
    <row r="165" spans="1:5" ht="21" x14ac:dyDescent="0.45">
      <c r="A165" s="68"/>
      <c r="B165" s="64"/>
      <c r="C165" s="65" t="s">
        <v>225</v>
      </c>
      <c r="D165" s="58">
        <v>1500</v>
      </c>
      <c r="E165" s="66" t="s">
        <v>139</v>
      </c>
    </row>
    <row r="166" spans="1:5" ht="21.75" thickBot="1" x14ac:dyDescent="0.5">
      <c r="A166" s="68"/>
      <c r="B166" s="64"/>
      <c r="C166" s="65"/>
      <c r="D166" s="76">
        <f>SUM(D155:D165)</f>
        <v>24500</v>
      </c>
      <c r="E166" s="66"/>
    </row>
    <row r="167" spans="1:5" ht="21.75" thickTop="1" x14ac:dyDescent="0.45">
      <c r="A167" s="68"/>
      <c r="B167" s="64"/>
      <c r="C167" s="65" t="s">
        <v>226</v>
      </c>
      <c r="D167" s="58">
        <v>25000</v>
      </c>
      <c r="E167" s="66" t="s">
        <v>139</v>
      </c>
    </row>
    <row r="168" spans="1:5" ht="21" x14ac:dyDescent="0.45">
      <c r="A168" s="68"/>
      <c r="B168" s="64"/>
      <c r="C168" s="65" t="s">
        <v>227</v>
      </c>
      <c r="D168" s="58">
        <f>104000-36000+60000</f>
        <v>128000</v>
      </c>
      <c r="E168" s="66" t="s">
        <v>139</v>
      </c>
    </row>
    <row r="169" spans="1:5" ht="21.75" thickBot="1" x14ac:dyDescent="0.5">
      <c r="A169" s="68"/>
      <c r="B169" s="64"/>
      <c r="C169" s="65"/>
      <c r="D169" s="76">
        <f>SUM(D167:D168)</f>
        <v>153000</v>
      </c>
      <c r="E169" s="66"/>
    </row>
    <row r="170" spans="1:5" ht="21.75" thickTop="1" x14ac:dyDescent="0.45">
      <c r="A170" s="69"/>
      <c r="B170" s="70"/>
      <c r="C170" s="71"/>
      <c r="D170" s="153"/>
      <c r="E170" s="72"/>
    </row>
    <row r="171" spans="1:5" ht="21" x14ac:dyDescent="0.45">
      <c r="A171" s="172" t="s">
        <v>82</v>
      </c>
      <c r="B171" s="172"/>
      <c r="C171" s="172"/>
      <c r="D171" s="61" t="s">
        <v>31</v>
      </c>
      <c r="E171" s="146" t="s">
        <v>131</v>
      </c>
    </row>
    <row r="172" spans="1:5" ht="21" x14ac:dyDescent="0.45">
      <c r="A172" s="68"/>
      <c r="B172" s="64"/>
      <c r="C172" s="65" t="s">
        <v>228</v>
      </c>
      <c r="D172" s="41">
        <v>29500</v>
      </c>
      <c r="E172" s="66" t="s">
        <v>229</v>
      </c>
    </row>
    <row r="173" spans="1:5" ht="21" x14ac:dyDescent="0.45">
      <c r="A173" s="68"/>
      <c r="B173" s="64"/>
      <c r="C173" s="65" t="s">
        <v>230</v>
      </c>
      <c r="D173" s="41">
        <v>4000</v>
      </c>
      <c r="E173" s="66" t="s">
        <v>139</v>
      </c>
    </row>
    <row r="174" spans="1:5" ht="21.75" thickBot="1" x14ac:dyDescent="0.5">
      <c r="A174" s="68"/>
      <c r="B174" s="64"/>
      <c r="C174" s="65"/>
      <c r="D174" s="76">
        <f>SUM(D172:D173)</f>
        <v>33500</v>
      </c>
      <c r="E174" s="66"/>
    </row>
    <row r="175" spans="1:5" ht="21.75" thickTop="1" x14ac:dyDescent="0.45">
      <c r="A175" s="68"/>
      <c r="B175" s="150" t="s">
        <v>231</v>
      </c>
      <c r="C175" s="65"/>
      <c r="D175" s="73"/>
      <c r="E175" s="66"/>
    </row>
    <row r="176" spans="1:5" ht="21" x14ac:dyDescent="0.45">
      <c r="A176" s="68"/>
      <c r="B176" s="64"/>
      <c r="C176" s="65" t="s">
        <v>232</v>
      </c>
      <c r="D176" s="73">
        <v>5200</v>
      </c>
      <c r="E176" s="66"/>
    </row>
    <row r="177" spans="1:5" ht="21.75" thickBot="1" x14ac:dyDescent="0.5">
      <c r="A177" s="68"/>
      <c r="B177" s="64"/>
      <c r="C177" s="65"/>
      <c r="D177" s="76">
        <f>SUM(D176)</f>
        <v>5200</v>
      </c>
      <c r="E177" s="66"/>
    </row>
    <row r="178" spans="1:5" ht="21.75" thickTop="1" x14ac:dyDescent="0.45">
      <c r="A178" s="68"/>
      <c r="B178" s="64"/>
      <c r="C178" s="65" t="s">
        <v>233</v>
      </c>
      <c r="D178" s="73">
        <v>8970</v>
      </c>
      <c r="E178" s="66"/>
    </row>
    <row r="179" spans="1:5" ht="21.75" thickBot="1" x14ac:dyDescent="0.5">
      <c r="A179" s="68"/>
      <c r="B179" s="64"/>
      <c r="C179" s="65"/>
      <c r="D179" s="76">
        <f>SUM(D178)</f>
        <v>8970</v>
      </c>
      <c r="E179" s="66"/>
    </row>
    <row r="180" spans="1:5" ht="21.75" thickTop="1" x14ac:dyDescent="0.45">
      <c r="A180" s="68"/>
      <c r="B180" s="64"/>
      <c r="C180" s="65" t="s">
        <v>234</v>
      </c>
      <c r="D180" s="73">
        <f>42940-24500</f>
        <v>18440</v>
      </c>
      <c r="E180" s="66" t="s">
        <v>139</v>
      </c>
    </row>
    <row r="181" spans="1:5" ht="21.75" thickBot="1" x14ac:dyDescent="0.5">
      <c r="A181" s="68"/>
      <c r="B181" s="64"/>
      <c r="C181" s="65"/>
      <c r="D181" s="76">
        <f>SUM(D180)</f>
        <v>18440</v>
      </c>
      <c r="E181" s="66"/>
    </row>
    <row r="182" spans="1:5" ht="21.75" thickTop="1" x14ac:dyDescent="0.45">
      <c r="A182" s="68"/>
      <c r="B182" s="64"/>
      <c r="C182" s="65" t="s">
        <v>235</v>
      </c>
      <c r="D182" s="73">
        <v>78700</v>
      </c>
      <c r="E182" s="66" t="s">
        <v>22</v>
      </c>
    </row>
    <row r="183" spans="1:5" ht="21" x14ac:dyDescent="0.45">
      <c r="A183" s="68"/>
      <c r="B183" s="64"/>
      <c r="C183" s="65"/>
      <c r="D183" s="74">
        <f>SUM(D182)</f>
        <v>78700</v>
      </c>
      <c r="E183" s="66"/>
    </row>
    <row r="184" spans="1:5" ht="21" x14ac:dyDescent="0.45">
      <c r="A184" s="68"/>
      <c r="B184" s="150" t="s">
        <v>236</v>
      </c>
      <c r="C184" s="65"/>
      <c r="D184" s="41"/>
      <c r="E184" s="66"/>
    </row>
    <row r="185" spans="1:5" ht="21" x14ac:dyDescent="0.45">
      <c r="A185" s="68"/>
      <c r="B185" s="64"/>
      <c r="C185" s="65" t="s">
        <v>237</v>
      </c>
      <c r="D185" s="41">
        <v>41850</v>
      </c>
      <c r="E185" s="66" t="s">
        <v>22</v>
      </c>
    </row>
    <row r="186" spans="1:5" ht="21.75" thickBot="1" x14ac:dyDescent="0.5">
      <c r="A186" s="68"/>
      <c r="B186" s="64"/>
      <c r="C186" s="65"/>
      <c r="D186" s="76">
        <f>SUM(D185)</f>
        <v>41850</v>
      </c>
      <c r="E186" s="66"/>
    </row>
    <row r="187" spans="1:5" ht="21.75" thickTop="1" x14ac:dyDescent="0.45">
      <c r="A187" s="68"/>
      <c r="B187" s="64"/>
      <c r="C187" s="65" t="s">
        <v>238</v>
      </c>
      <c r="D187" s="41">
        <v>82000</v>
      </c>
      <c r="E187" s="66" t="s">
        <v>139</v>
      </c>
    </row>
    <row r="188" spans="1:5" ht="21.75" thickBot="1" x14ac:dyDescent="0.5">
      <c r="A188" s="68"/>
      <c r="B188" s="64"/>
      <c r="C188" s="65"/>
      <c r="D188" s="76">
        <f>SUM(D187)</f>
        <v>82000</v>
      </c>
      <c r="E188" s="66"/>
    </row>
    <row r="189" spans="1:5" ht="21.75" thickTop="1" x14ac:dyDescent="0.45">
      <c r="A189" s="68"/>
      <c r="B189" s="64"/>
      <c r="C189" s="65" t="s">
        <v>239</v>
      </c>
      <c r="D189" s="41">
        <v>50000</v>
      </c>
      <c r="E189" s="66" t="s">
        <v>139</v>
      </c>
    </row>
    <row r="190" spans="1:5" ht="21.75" thickBot="1" x14ac:dyDescent="0.5">
      <c r="A190" s="68"/>
      <c r="B190" s="64"/>
      <c r="C190" s="65"/>
      <c r="D190" s="76">
        <f>SUM(D189)</f>
        <v>50000</v>
      </c>
      <c r="E190" s="66"/>
    </row>
    <row r="191" spans="1:5" ht="21.75" thickTop="1" x14ac:dyDescent="0.45">
      <c r="A191" s="68"/>
      <c r="B191" s="150" t="s">
        <v>240</v>
      </c>
      <c r="C191" s="65"/>
      <c r="D191" s="73"/>
      <c r="E191" s="66"/>
    </row>
    <row r="192" spans="1:5" ht="21" x14ac:dyDescent="0.45">
      <c r="A192" s="68"/>
      <c r="B192" s="64"/>
      <c r="C192" s="65" t="s">
        <v>241</v>
      </c>
      <c r="D192" s="73">
        <v>21000</v>
      </c>
      <c r="E192" s="66" t="s">
        <v>139</v>
      </c>
    </row>
    <row r="193" spans="1:5" ht="21" x14ac:dyDescent="0.45">
      <c r="A193" s="68"/>
      <c r="B193" s="64"/>
      <c r="C193" s="65" t="s">
        <v>244</v>
      </c>
      <c r="D193" s="73">
        <v>14000</v>
      </c>
      <c r="E193" s="66" t="s">
        <v>139</v>
      </c>
    </row>
    <row r="194" spans="1:5" ht="21.75" thickBot="1" x14ac:dyDescent="0.5">
      <c r="A194" s="68"/>
      <c r="B194" s="64"/>
      <c r="C194" s="65"/>
      <c r="D194" s="76">
        <f>SUM(D192:D193)</f>
        <v>35000</v>
      </c>
      <c r="E194" s="66"/>
    </row>
    <row r="195" spans="1:5" ht="21.75" thickTop="1" x14ac:dyDescent="0.45">
      <c r="A195" s="68"/>
      <c r="B195" s="64"/>
      <c r="C195" s="65" t="s">
        <v>242</v>
      </c>
      <c r="D195" s="73">
        <v>12000</v>
      </c>
      <c r="E195" s="66" t="s">
        <v>139</v>
      </c>
    </row>
    <row r="196" spans="1:5" ht="21.75" thickBot="1" x14ac:dyDescent="0.5">
      <c r="A196" s="68"/>
      <c r="B196" s="64"/>
      <c r="C196" s="65"/>
      <c r="D196" s="76">
        <f>SUM(D195)</f>
        <v>12000</v>
      </c>
      <c r="E196" s="66"/>
    </row>
    <row r="197" spans="1:5" ht="21.75" thickTop="1" x14ac:dyDescent="0.45">
      <c r="A197" s="68"/>
      <c r="B197" s="64"/>
      <c r="C197" s="65" t="s">
        <v>243</v>
      </c>
      <c r="D197" s="73">
        <v>5400</v>
      </c>
      <c r="E197" s="66" t="s">
        <v>139</v>
      </c>
    </row>
    <row r="198" spans="1:5" ht="21.75" thickBot="1" x14ac:dyDescent="0.5">
      <c r="A198" s="68"/>
      <c r="B198" s="64"/>
      <c r="C198" s="65"/>
      <c r="D198" s="76">
        <f>SUM(D197)</f>
        <v>5400</v>
      </c>
      <c r="E198" s="66"/>
    </row>
    <row r="199" spans="1:5" ht="21.75" thickTop="1" x14ac:dyDescent="0.45">
      <c r="A199" s="68"/>
      <c r="B199" s="64"/>
      <c r="C199" s="65" t="s">
        <v>245</v>
      </c>
      <c r="D199" s="73">
        <f>6600+8000-6600</f>
        <v>8000</v>
      </c>
      <c r="E199" s="66" t="s">
        <v>139</v>
      </c>
    </row>
    <row r="200" spans="1:5" ht="21" x14ac:dyDescent="0.45">
      <c r="A200" s="68"/>
      <c r="B200" s="64"/>
      <c r="C200" s="65" t="s">
        <v>246</v>
      </c>
      <c r="D200" s="73">
        <f>16400-9900</f>
        <v>6500</v>
      </c>
      <c r="E200" s="66" t="s">
        <v>139</v>
      </c>
    </row>
    <row r="201" spans="1:5" ht="21.75" thickBot="1" x14ac:dyDescent="0.5">
      <c r="A201" s="68"/>
      <c r="B201" s="64"/>
      <c r="C201" s="65"/>
      <c r="D201" s="76">
        <f>SUM(D199:D200)</f>
        <v>14500</v>
      </c>
      <c r="E201" s="66"/>
    </row>
    <row r="202" spans="1:5" ht="21.75" thickTop="1" x14ac:dyDescent="0.45">
      <c r="A202" s="68"/>
      <c r="B202" s="64"/>
      <c r="C202" s="65" t="s">
        <v>274</v>
      </c>
      <c r="D202" s="73">
        <v>7500</v>
      </c>
      <c r="E202" s="66"/>
    </row>
    <row r="203" spans="1:5" ht="21.75" thickBot="1" x14ac:dyDescent="0.5">
      <c r="A203" s="68"/>
      <c r="B203" s="64"/>
      <c r="C203" s="65"/>
      <c r="D203" s="76">
        <f>SUM(D202)</f>
        <v>7500</v>
      </c>
      <c r="E203" s="66"/>
    </row>
    <row r="204" spans="1:5" ht="21.75" thickTop="1" x14ac:dyDescent="0.45">
      <c r="A204" s="69"/>
      <c r="B204" s="70"/>
      <c r="C204" s="71"/>
      <c r="D204" s="154"/>
      <c r="E204" s="72"/>
    </row>
    <row r="205" spans="1:5" ht="21" x14ac:dyDescent="0.45">
      <c r="A205" s="172" t="s">
        <v>82</v>
      </c>
      <c r="B205" s="172"/>
      <c r="C205" s="172"/>
      <c r="D205" s="61" t="s">
        <v>31</v>
      </c>
      <c r="E205" s="146" t="s">
        <v>131</v>
      </c>
    </row>
    <row r="206" spans="1:5" ht="21" x14ac:dyDescent="0.45">
      <c r="A206" s="68"/>
      <c r="B206" s="150" t="s">
        <v>247</v>
      </c>
      <c r="C206" s="65"/>
      <c r="D206" s="73"/>
      <c r="E206" s="66"/>
    </row>
    <row r="207" spans="1:5" ht="21" x14ac:dyDescent="0.45">
      <c r="A207" s="68"/>
      <c r="B207" s="64"/>
      <c r="C207" s="65" t="s">
        <v>248</v>
      </c>
      <c r="D207" s="73">
        <v>9900</v>
      </c>
      <c r="E207" s="66" t="s">
        <v>139</v>
      </c>
    </row>
    <row r="208" spans="1:5" ht="21" x14ac:dyDescent="0.45">
      <c r="A208" s="68"/>
      <c r="B208" s="64"/>
      <c r="C208" s="65" t="s">
        <v>249</v>
      </c>
      <c r="D208" s="73">
        <v>5200</v>
      </c>
      <c r="E208" s="66" t="s">
        <v>139</v>
      </c>
    </row>
    <row r="209" spans="1:5" ht="21" x14ac:dyDescent="0.45">
      <c r="A209" s="68"/>
      <c r="B209" s="64"/>
      <c r="C209" s="65" t="s">
        <v>250</v>
      </c>
      <c r="D209" s="73">
        <v>21850</v>
      </c>
      <c r="E209" s="66" t="s">
        <v>139</v>
      </c>
    </row>
    <row r="210" spans="1:5" ht="21" x14ac:dyDescent="0.45">
      <c r="A210" s="68"/>
      <c r="B210" s="64"/>
      <c r="C210" s="65" t="s">
        <v>251</v>
      </c>
      <c r="D210" s="73">
        <v>13500</v>
      </c>
      <c r="E210" s="66" t="s">
        <v>22</v>
      </c>
    </row>
    <row r="211" spans="1:5" ht="21" x14ac:dyDescent="0.45">
      <c r="A211" s="68"/>
      <c r="B211" s="64"/>
      <c r="C211" s="65" t="s">
        <v>250</v>
      </c>
      <c r="D211" s="73">
        <v>11000</v>
      </c>
      <c r="E211" s="66" t="s">
        <v>139</v>
      </c>
    </row>
    <row r="212" spans="1:5" ht="21" x14ac:dyDescent="0.45">
      <c r="A212" s="68"/>
      <c r="B212" s="64"/>
      <c r="C212" s="65" t="s">
        <v>250</v>
      </c>
      <c r="D212" s="73">
        <v>11000</v>
      </c>
      <c r="E212" s="66" t="s">
        <v>139</v>
      </c>
    </row>
    <row r="213" spans="1:5" ht="21.75" thickBot="1" x14ac:dyDescent="0.5">
      <c r="A213" s="68"/>
      <c r="B213" s="64"/>
      <c r="C213" s="65"/>
      <c r="D213" s="67">
        <f>SUM(D207:D212)</f>
        <v>72450</v>
      </c>
      <c r="E213" s="66"/>
    </row>
    <row r="214" spans="1:5" ht="21.75" thickTop="1" x14ac:dyDescent="0.45">
      <c r="A214" s="68"/>
      <c r="B214" s="150" t="s">
        <v>252</v>
      </c>
      <c r="C214" s="65"/>
      <c r="D214" s="73"/>
      <c r="E214" s="66"/>
    </row>
    <row r="215" spans="1:5" ht="21" x14ac:dyDescent="0.45">
      <c r="A215" s="68"/>
      <c r="B215" s="64"/>
      <c r="C215" s="65" t="s">
        <v>253</v>
      </c>
      <c r="D215" s="73">
        <v>45000</v>
      </c>
      <c r="E215" s="66" t="s">
        <v>139</v>
      </c>
    </row>
    <row r="216" spans="1:5" ht="21" x14ac:dyDescent="0.45">
      <c r="A216" s="68"/>
      <c r="B216" s="64"/>
      <c r="C216" s="65" t="s">
        <v>254</v>
      </c>
      <c r="D216" s="73">
        <v>3500</v>
      </c>
      <c r="E216" s="66" t="s">
        <v>139</v>
      </c>
    </row>
    <row r="217" spans="1:5" ht="21" x14ac:dyDescent="0.45">
      <c r="A217" s="68"/>
      <c r="B217" s="64"/>
      <c r="C217" s="65" t="s">
        <v>255</v>
      </c>
      <c r="D217" s="73">
        <v>12500</v>
      </c>
      <c r="E217" s="66" t="s">
        <v>139</v>
      </c>
    </row>
    <row r="218" spans="1:5" ht="21.75" thickBot="1" x14ac:dyDescent="0.5">
      <c r="A218" s="68"/>
      <c r="B218" s="64"/>
      <c r="C218" s="65"/>
      <c r="D218" s="67">
        <f>SUM(D215:D217)</f>
        <v>61000</v>
      </c>
      <c r="E218" s="66"/>
    </row>
    <row r="219" spans="1:5" ht="21.75" thickTop="1" x14ac:dyDescent="0.45">
      <c r="A219" s="68"/>
      <c r="B219" s="150" t="s">
        <v>256</v>
      </c>
      <c r="C219" s="65"/>
      <c r="D219" s="73"/>
      <c r="E219" s="66"/>
    </row>
    <row r="220" spans="1:5" ht="21" x14ac:dyDescent="0.45">
      <c r="A220" s="68"/>
      <c r="B220" s="64"/>
      <c r="C220" s="65" t="s">
        <v>257</v>
      </c>
      <c r="D220" s="73">
        <f>674170+51000-111650+25000</f>
        <v>638520</v>
      </c>
      <c r="E220" s="66" t="s">
        <v>139</v>
      </c>
    </row>
    <row r="221" spans="1:5" ht="21" x14ac:dyDescent="0.45">
      <c r="A221" s="68"/>
      <c r="B221" s="64"/>
      <c r="C221" s="65" t="s">
        <v>258</v>
      </c>
      <c r="D221" s="73">
        <f>19790+53780</f>
        <v>73570</v>
      </c>
      <c r="E221" s="66" t="s">
        <v>139</v>
      </c>
    </row>
    <row r="222" spans="1:5" ht="21" x14ac:dyDescent="0.45">
      <c r="A222" s="68"/>
      <c r="B222" s="64"/>
      <c r="C222" s="65" t="s">
        <v>258</v>
      </c>
      <c r="D222" s="73">
        <v>24500</v>
      </c>
      <c r="E222" s="66" t="s">
        <v>22</v>
      </c>
    </row>
    <row r="223" spans="1:5" ht="21" x14ac:dyDescent="0.45">
      <c r="A223" s="68"/>
      <c r="B223" s="64"/>
      <c r="C223" s="65" t="s">
        <v>257</v>
      </c>
      <c r="D223" s="73">
        <v>26000</v>
      </c>
      <c r="E223" s="66" t="s">
        <v>192</v>
      </c>
    </row>
    <row r="224" spans="1:5" ht="21" x14ac:dyDescent="0.45">
      <c r="A224" s="68"/>
      <c r="B224" s="64"/>
      <c r="C224" s="65" t="s">
        <v>258</v>
      </c>
      <c r="D224" s="73">
        <v>21000</v>
      </c>
      <c r="E224" s="66" t="s">
        <v>139</v>
      </c>
    </row>
    <row r="225" spans="1:5" ht="21.75" thickBot="1" x14ac:dyDescent="0.5">
      <c r="A225" s="68"/>
      <c r="B225" s="64"/>
      <c r="C225" s="65"/>
      <c r="D225" s="76">
        <f>SUM(D220:D224)</f>
        <v>783590</v>
      </c>
      <c r="E225" s="66"/>
    </row>
    <row r="226" spans="1:5" ht="21.75" thickTop="1" x14ac:dyDescent="0.45">
      <c r="A226" s="68"/>
      <c r="B226" s="64"/>
      <c r="C226" s="65" t="s">
        <v>260</v>
      </c>
      <c r="D226" s="73">
        <f>9000+9900+4200+4200+5300</f>
        <v>32600</v>
      </c>
      <c r="E226" s="66" t="s">
        <v>139</v>
      </c>
    </row>
    <row r="227" spans="1:5" ht="21.75" thickBot="1" x14ac:dyDescent="0.5">
      <c r="A227" s="68"/>
      <c r="B227" s="64"/>
      <c r="C227" s="65"/>
      <c r="D227" s="76">
        <f>SUM(D226)</f>
        <v>32600</v>
      </c>
      <c r="E227" s="66"/>
    </row>
    <row r="228" spans="1:5" ht="21.75" thickTop="1" x14ac:dyDescent="0.45">
      <c r="A228" s="68"/>
      <c r="B228" s="64"/>
      <c r="C228" s="65" t="s">
        <v>259</v>
      </c>
      <c r="D228" s="73">
        <v>5000</v>
      </c>
      <c r="E228" s="66" t="s">
        <v>139</v>
      </c>
    </row>
    <row r="229" spans="1:5" ht="21" x14ac:dyDescent="0.45">
      <c r="A229" s="68"/>
      <c r="B229" s="64"/>
      <c r="C229" s="65" t="s">
        <v>259</v>
      </c>
      <c r="D229" s="73">
        <f>19200+15600+4200+12000</f>
        <v>51000</v>
      </c>
      <c r="E229" s="66" t="s">
        <v>139</v>
      </c>
    </row>
    <row r="230" spans="1:5" ht="21.75" thickBot="1" x14ac:dyDescent="0.5">
      <c r="A230" s="68"/>
      <c r="B230" s="64"/>
      <c r="C230" s="65"/>
      <c r="D230" s="76">
        <f>SUM(D228:D229)</f>
        <v>56000</v>
      </c>
      <c r="E230" s="66"/>
    </row>
    <row r="231" spans="1:5" ht="21.75" thickTop="1" x14ac:dyDescent="0.45">
      <c r="A231" s="68"/>
      <c r="B231" s="150" t="s">
        <v>261</v>
      </c>
      <c r="C231" s="65"/>
      <c r="D231" s="73"/>
      <c r="E231" s="66"/>
    </row>
    <row r="232" spans="1:5" ht="21" x14ac:dyDescent="0.45">
      <c r="A232" s="68"/>
      <c r="B232" s="64"/>
      <c r="C232" s="65" t="s">
        <v>262</v>
      </c>
      <c r="D232" s="73">
        <v>50000</v>
      </c>
      <c r="E232" s="66" t="s">
        <v>139</v>
      </c>
    </row>
    <row r="233" spans="1:5" ht="21.75" thickBot="1" x14ac:dyDescent="0.5">
      <c r="A233" s="68"/>
      <c r="B233" s="64"/>
      <c r="C233" s="65"/>
      <c r="D233" s="76">
        <f>SUM(D232)</f>
        <v>50000</v>
      </c>
      <c r="E233" s="66"/>
    </row>
    <row r="234" spans="1:5" ht="21.75" thickTop="1" x14ac:dyDescent="0.45">
      <c r="A234" s="68"/>
      <c r="B234" s="64"/>
      <c r="C234" s="65" t="s">
        <v>263</v>
      </c>
      <c r="D234" s="73">
        <v>6800</v>
      </c>
      <c r="E234" s="66" t="s">
        <v>139</v>
      </c>
    </row>
    <row r="235" spans="1:5" ht="21.75" thickBot="1" x14ac:dyDescent="0.5">
      <c r="A235" s="68"/>
      <c r="B235" s="64"/>
      <c r="C235" s="65"/>
      <c r="D235" s="76">
        <f>SUM(D234)</f>
        <v>6800</v>
      </c>
      <c r="E235" s="66"/>
    </row>
    <row r="236" spans="1:5" ht="21.75" thickTop="1" x14ac:dyDescent="0.45">
      <c r="A236" s="68"/>
      <c r="B236" s="64"/>
      <c r="C236" s="65"/>
      <c r="D236" s="149"/>
      <c r="E236" s="66"/>
    </row>
    <row r="237" spans="1:5" ht="21" x14ac:dyDescent="0.45">
      <c r="A237" s="68"/>
      <c r="B237" s="64"/>
      <c r="C237" s="65"/>
      <c r="D237" s="149"/>
      <c r="E237" s="66"/>
    </row>
    <row r="238" spans="1:5" ht="21" x14ac:dyDescent="0.45">
      <c r="A238" s="69"/>
      <c r="B238" s="70"/>
      <c r="C238" s="71"/>
      <c r="D238" s="154"/>
      <c r="E238" s="72"/>
    </row>
    <row r="239" spans="1:5" ht="21" x14ac:dyDescent="0.45">
      <c r="A239" s="172" t="s">
        <v>82</v>
      </c>
      <c r="B239" s="172"/>
      <c r="C239" s="172"/>
      <c r="D239" s="61" t="s">
        <v>31</v>
      </c>
      <c r="E239" s="146" t="s">
        <v>131</v>
      </c>
    </row>
    <row r="240" spans="1:5" ht="21" x14ac:dyDescent="0.45">
      <c r="A240" s="68"/>
      <c r="B240" s="150" t="s">
        <v>264</v>
      </c>
      <c r="C240" s="65"/>
      <c r="D240" s="73"/>
      <c r="E240" s="66"/>
    </row>
    <row r="241" spans="1:5" ht="21" x14ac:dyDescent="0.45">
      <c r="A241" s="68"/>
      <c r="B241" s="64"/>
      <c r="C241" s="65" t="s">
        <v>265</v>
      </c>
      <c r="D241" s="73">
        <v>26000</v>
      </c>
      <c r="E241" s="66" t="s">
        <v>139</v>
      </c>
    </row>
    <row r="242" spans="1:5" ht="21" x14ac:dyDescent="0.45">
      <c r="A242" s="68"/>
      <c r="B242" s="64"/>
      <c r="C242" s="65" t="s">
        <v>266</v>
      </c>
      <c r="D242" s="73">
        <v>1500</v>
      </c>
      <c r="E242" s="66" t="s">
        <v>139</v>
      </c>
    </row>
    <row r="243" spans="1:5" ht="21" x14ac:dyDescent="0.45">
      <c r="A243" s="68"/>
      <c r="B243" s="64"/>
      <c r="C243" s="65" t="s">
        <v>267</v>
      </c>
      <c r="D243" s="73">
        <v>25000</v>
      </c>
      <c r="E243" s="66" t="s">
        <v>139</v>
      </c>
    </row>
    <row r="244" spans="1:5" ht="21" x14ac:dyDescent="0.45">
      <c r="A244" s="68"/>
      <c r="B244" s="64"/>
      <c r="C244" s="65" t="s">
        <v>268</v>
      </c>
      <c r="D244" s="73">
        <v>18000</v>
      </c>
      <c r="E244" s="66" t="s">
        <v>139</v>
      </c>
    </row>
    <row r="245" spans="1:5" ht="21.75" thickBot="1" x14ac:dyDescent="0.5">
      <c r="A245" s="68"/>
      <c r="B245" s="64"/>
      <c r="C245" s="65"/>
      <c r="D245" s="76">
        <f>SUM(D241:D244)</f>
        <v>70500</v>
      </c>
      <c r="E245" s="66"/>
    </row>
    <row r="246" spans="1:5" ht="21.75" thickTop="1" x14ac:dyDescent="0.45">
      <c r="A246" s="68"/>
      <c r="B246" s="150" t="s">
        <v>269</v>
      </c>
      <c r="C246" s="65"/>
      <c r="D246" s="73"/>
      <c r="E246" s="66"/>
    </row>
    <row r="247" spans="1:5" ht="21" x14ac:dyDescent="0.45">
      <c r="A247" s="68"/>
      <c r="B247" s="64"/>
      <c r="C247" s="65" t="s">
        <v>270</v>
      </c>
      <c r="D247" s="73">
        <f>14000+40000</f>
        <v>54000</v>
      </c>
      <c r="E247" s="66" t="s">
        <v>139</v>
      </c>
    </row>
    <row r="248" spans="1:5" ht="21.75" thickBot="1" x14ac:dyDescent="0.5">
      <c r="A248" s="68"/>
      <c r="B248" s="64"/>
      <c r="C248" s="65"/>
      <c r="D248" s="76">
        <f>SUM(D247)</f>
        <v>54000</v>
      </c>
      <c r="E248" s="66"/>
    </row>
    <row r="249" spans="1:5" ht="21.75" thickTop="1" x14ac:dyDescent="0.45">
      <c r="A249" s="68"/>
      <c r="B249" s="64"/>
      <c r="C249" s="65" t="s">
        <v>271</v>
      </c>
      <c r="D249" s="73">
        <v>146860</v>
      </c>
      <c r="E249" s="66" t="s">
        <v>22</v>
      </c>
    </row>
    <row r="250" spans="1:5" ht="21.75" thickBot="1" x14ac:dyDescent="0.5">
      <c r="A250" s="68"/>
      <c r="B250" s="64"/>
      <c r="C250" s="65"/>
      <c r="D250" s="76">
        <f>SUM(D249)</f>
        <v>146860</v>
      </c>
      <c r="E250" s="66"/>
    </row>
    <row r="251" spans="1:5" ht="22.5" thickTop="1" thickBot="1" x14ac:dyDescent="0.5">
      <c r="A251" s="69"/>
      <c r="B251" s="70"/>
      <c r="C251" s="71"/>
      <c r="D251" s="67"/>
      <c r="E251" s="72"/>
    </row>
    <row r="252" spans="1:5" ht="22.5" thickTop="1" thickBot="1" x14ac:dyDescent="0.5">
      <c r="A252" s="169" t="s">
        <v>272</v>
      </c>
      <c r="B252" s="169"/>
      <c r="C252" s="170"/>
      <c r="D252" s="57">
        <f>D250+D248+D245+D235+D233+D230+D227+D225+D218+D213+D203+D201+D198+D196+D194+D190+D188+D186+D183+D181+D179+D177+D174+D169+D166+D154+D151+D147+D143+D141+D139+D136+D134+D132+D130+D127+D124+D121+D118+D113+D108+D106+D102+D98+D92+D89+D86+D84+D78+D63+D59+D57+D45+D25+D10+D94</f>
        <v>18685652</v>
      </c>
      <c r="E252" s="75"/>
    </row>
    <row r="253" spans="1:5" ht="15" thickTop="1" x14ac:dyDescent="0.2"/>
  </sheetData>
  <mergeCells count="12">
    <mergeCell ref="A252:C252"/>
    <mergeCell ref="A1:E1"/>
    <mergeCell ref="A2:E2"/>
    <mergeCell ref="A3:E3"/>
    <mergeCell ref="A5:C5"/>
    <mergeCell ref="A35:C35"/>
    <mergeCell ref="A69:C69"/>
    <mergeCell ref="A103:C103"/>
    <mergeCell ref="A137:C137"/>
    <mergeCell ref="A171:C171"/>
    <mergeCell ref="A205:C205"/>
    <mergeCell ref="A239:C239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"/>
  <sheetViews>
    <sheetView topLeftCell="A137" workbookViewId="0">
      <selection sqref="A1:E204"/>
    </sheetView>
  </sheetViews>
  <sheetFormatPr defaultRowHeight="14.25" x14ac:dyDescent="0.2"/>
  <cols>
    <col min="3" max="3" width="33.375" bestFit="1" customWidth="1"/>
    <col min="4" max="4" width="15.625" customWidth="1"/>
    <col min="5" max="5" width="14.75" customWidth="1"/>
  </cols>
  <sheetData>
    <row r="1" spans="1:5" ht="23.25" x14ac:dyDescent="0.5">
      <c r="A1" s="171" t="s">
        <v>0</v>
      </c>
      <c r="B1" s="171"/>
      <c r="C1" s="171"/>
      <c r="D1" s="171"/>
      <c r="E1" s="171"/>
    </row>
    <row r="2" spans="1:5" ht="23.25" x14ac:dyDescent="0.5">
      <c r="A2" s="171" t="s">
        <v>129</v>
      </c>
      <c r="B2" s="171"/>
      <c r="C2" s="171"/>
      <c r="D2" s="171"/>
      <c r="E2" s="171"/>
    </row>
    <row r="3" spans="1:5" ht="23.25" x14ac:dyDescent="0.5">
      <c r="A3" s="171" t="s">
        <v>130</v>
      </c>
      <c r="B3" s="171"/>
      <c r="C3" s="171"/>
      <c r="D3" s="171"/>
      <c r="E3" s="171"/>
    </row>
    <row r="4" spans="1:5" ht="21" x14ac:dyDescent="0.45">
      <c r="A4" s="52"/>
      <c r="B4" s="52"/>
      <c r="C4" s="52"/>
      <c r="D4" s="58"/>
      <c r="E4" s="147"/>
    </row>
    <row r="5" spans="1:5" ht="21" x14ac:dyDescent="0.45">
      <c r="A5" s="172" t="s">
        <v>82</v>
      </c>
      <c r="B5" s="172"/>
      <c r="C5" s="172"/>
      <c r="D5" s="61" t="s">
        <v>31</v>
      </c>
      <c r="E5" s="146" t="s">
        <v>131</v>
      </c>
    </row>
    <row r="6" spans="1:5" ht="21" x14ac:dyDescent="0.45">
      <c r="A6" s="63" t="s">
        <v>132</v>
      </c>
      <c r="B6" s="64"/>
      <c r="C6" s="65"/>
      <c r="D6" s="58"/>
      <c r="E6" s="66"/>
    </row>
    <row r="7" spans="1:5" ht="21" x14ac:dyDescent="0.45">
      <c r="A7" s="63"/>
      <c r="B7" s="150" t="s">
        <v>133</v>
      </c>
      <c r="C7" s="65"/>
      <c r="D7" s="58"/>
      <c r="E7" s="66"/>
    </row>
    <row r="8" spans="1:5" ht="21" x14ac:dyDescent="0.45">
      <c r="A8" s="63"/>
      <c r="B8" s="64"/>
      <c r="C8" s="65" t="s">
        <v>134</v>
      </c>
      <c r="D8" s="58">
        <v>50001</v>
      </c>
      <c r="E8" s="66" t="s">
        <v>135</v>
      </c>
    </row>
    <row r="9" spans="1:5" ht="21" x14ac:dyDescent="0.45">
      <c r="A9" s="63"/>
      <c r="B9" s="64"/>
      <c r="C9" s="65" t="s">
        <v>136</v>
      </c>
      <c r="D9" s="58">
        <v>1</v>
      </c>
      <c r="E9" s="66" t="s">
        <v>135</v>
      </c>
    </row>
    <row r="10" spans="1:5" ht="21.75" thickBot="1" x14ac:dyDescent="0.5">
      <c r="A10" s="173" t="s">
        <v>35</v>
      </c>
      <c r="B10" s="174"/>
      <c r="C10" s="175"/>
      <c r="D10" s="76">
        <f>SUM(D8:D9)</f>
        <v>50002</v>
      </c>
      <c r="E10" s="66"/>
    </row>
    <row r="11" spans="1:5" ht="21.75" thickTop="1" x14ac:dyDescent="0.45">
      <c r="A11" s="68"/>
      <c r="B11" s="150" t="s">
        <v>137</v>
      </c>
      <c r="C11" s="65"/>
      <c r="D11" s="58"/>
      <c r="E11" s="66"/>
    </row>
    <row r="12" spans="1:5" ht="21" x14ac:dyDescent="0.45">
      <c r="A12" s="68"/>
      <c r="B12" s="64"/>
      <c r="C12" s="65" t="s">
        <v>138</v>
      </c>
      <c r="D12" s="58">
        <v>1065000</v>
      </c>
      <c r="E12" s="66" t="s">
        <v>139</v>
      </c>
    </row>
    <row r="13" spans="1:5" ht="21" x14ac:dyDescent="0.45">
      <c r="A13" s="68"/>
      <c r="B13" s="64"/>
      <c r="C13" s="65" t="s">
        <v>140</v>
      </c>
      <c r="D13" s="58">
        <v>387000</v>
      </c>
      <c r="E13" s="66" t="s">
        <v>139</v>
      </c>
    </row>
    <row r="14" spans="1:5" ht="21" x14ac:dyDescent="0.45">
      <c r="A14" s="68"/>
      <c r="B14" s="64"/>
      <c r="C14" s="65" t="s">
        <v>141</v>
      </c>
      <c r="D14" s="58">
        <v>399000</v>
      </c>
      <c r="E14" s="66" t="s">
        <v>139</v>
      </c>
    </row>
    <row r="15" spans="1:5" ht="21" x14ac:dyDescent="0.45">
      <c r="A15" s="68"/>
      <c r="B15" s="64"/>
      <c r="C15" s="65" t="s">
        <v>142</v>
      </c>
      <c r="D15" s="58">
        <v>52000</v>
      </c>
      <c r="E15" s="66" t="s">
        <v>22</v>
      </c>
    </row>
    <row r="16" spans="1:5" ht="21" x14ac:dyDescent="0.45">
      <c r="A16" s="68"/>
      <c r="B16" s="64"/>
      <c r="C16" s="65" t="s">
        <v>143</v>
      </c>
      <c r="D16" s="58">
        <v>147000</v>
      </c>
      <c r="E16" s="66" t="s">
        <v>22</v>
      </c>
    </row>
    <row r="17" spans="1:5" ht="21" x14ac:dyDescent="0.45">
      <c r="A17" s="68"/>
      <c r="B17" s="64"/>
      <c r="C17" s="65" t="s">
        <v>144</v>
      </c>
      <c r="D17" s="58">
        <v>53000</v>
      </c>
      <c r="E17" s="66" t="s">
        <v>139</v>
      </c>
    </row>
    <row r="18" spans="1:5" ht="21" x14ac:dyDescent="0.45">
      <c r="A18" s="68"/>
      <c r="B18" s="64"/>
      <c r="C18" s="65" t="s">
        <v>145</v>
      </c>
      <c r="D18" s="58">
        <v>448500</v>
      </c>
      <c r="E18" s="66" t="s">
        <v>139</v>
      </c>
    </row>
    <row r="19" spans="1:5" ht="21" x14ac:dyDescent="0.45">
      <c r="A19" s="68"/>
      <c r="B19" s="64"/>
      <c r="C19" s="65" t="s">
        <v>146</v>
      </c>
      <c r="D19" s="58">
        <v>90700</v>
      </c>
      <c r="E19" s="66" t="s">
        <v>139</v>
      </c>
    </row>
    <row r="20" spans="1:5" ht="21" x14ac:dyDescent="0.45">
      <c r="A20" s="68"/>
      <c r="B20" s="64"/>
      <c r="C20" s="65" t="s">
        <v>147</v>
      </c>
      <c r="D20" s="58">
        <v>450000</v>
      </c>
      <c r="E20" s="66" t="s">
        <v>139</v>
      </c>
    </row>
    <row r="21" spans="1:5" ht="21" x14ac:dyDescent="0.45">
      <c r="A21" s="68"/>
      <c r="B21" s="64"/>
      <c r="C21" s="65" t="s">
        <v>148</v>
      </c>
      <c r="D21" s="58">
        <v>52000</v>
      </c>
      <c r="E21" s="66" t="s">
        <v>139</v>
      </c>
    </row>
    <row r="22" spans="1:5" ht="21" x14ac:dyDescent="0.45">
      <c r="A22" s="68"/>
      <c r="B22" s="64"/>
      <c r="C22" s="65" t="s">
        <v>149</v>
      </c>
      <c r="D22" s="58">
        <v>179000</v>
      </c>
      <c r="E22" s="66" t="s">
        <v>139</v>
      </c>
    </row>
    <row r="23" spans="1:5" ht="21" x14ac:dyDescent="0.45">
      <c r="A23" s="68"/>
      <c r="B23" s="64"/>
      <c r="C23" s="65" t="s">
        <v>150</v>
      </c>
      <c r="D23" s="58">
        <v>68000</v>
      </c>
      <c r="E23" s="66" t="s">
        <v>139</v>
      </c>
    </row>
    <row r="24" spans="1:5" ht="21" x14ac:dyDescent="0.45">
      <c r="A24" s="68"/>
      <c r="B24" s="64"/>
      <c r="C24" s="65" t="s">
        <v>151</v>
      </c>
      <c r="D24" s="58">
        <v>20000</v>
      </c>
      <c r="E24" s="66" t="s">
        <v>139</v>
      </c>
    </row>
    <row r="25" spans="1:5" ht="21.75" thickBot="1" x14ac:dyDescent="0.5">
      <c r="A25" s="173" t="s">
        <v>35</v>
      </c>
      <c r="B25" s="174"/>
      <c r="C25" s="175"/>
      <c r="D25" s="76">
        <f>SUM(D12:D24)</f>
        <v>3411200</v>
      </c>
      <c r="E25" s="66"/>
    </row>
    <row r="26" spans="1:5" ht="21.75" thickTop="1" x14ac:dyDescent="0.45">
      <c r="A26" s="63" t="s">
        <v>152</v>
      </c>
      <c r="B26" s="64"/>
      <c r="C26" s="65"/>
      <c r="D26" s="73"/>
      <c r="E26" s="66"/>
    </row>
    <row r="27" spans="1:5" ht="21" x14ac:dyDescent="0.45">
      <c r="A27" s="68"/>
      <c r="B27" s="150" t="s">
        <v>153</v>
      </c>
      <c r="C27" s="65"/>
      <c r="D27" s="73"/>
      <c r="E27" s="66"/>
    </row>
    <row r="28" spans="1:5" ht="21" x14ac:dyDescent="0.45">
      <c r="A28" s="68"/>
      <c r="B28" s="64"/>
      <c r="C28" s="65" t="s">
        <v>154</v>
      </c>
      <c r="D28" s="73">
        <f>28100-2300</f>
        <v>25800</v>
      </c>
      <c r="E28" s="66" t="s">
        <v>139</v>
      </c>
    </row>
    <row r="29" spans="1:5" ht="21" x14ac:dyDescent="0.45">
      <c r="A29" s="68"/>
      <c r="B29" s="64"/>
      <c r="C29" s="65" t="s">
        <v>155</v>
      </c>
      <c r="D29" s="73">
        <f>31800-1800</f>
        <v>30000</v>
      </c>
      <c r="E29" s="66" t="s">
        <v>139</v>
      </c>
    </row>
    <row r="30" spans="1:5" ht="21" x14ac:dyDescent="0.45">
      <c r="A30" s="68"/>
      <c r="B30" s="64"/>
      <c r="C30" s="65" t="s">
        <v>157</v>
      </c>
      <c r="D30" s="73">
        <f>4900+4900+4900</f>
        <v>14700</v>
      </c>
      <c r="E30" s="66"/>
    </row>
    <row r="31" spans="1:5" ht="21" x14ac:dyDescent="0.45">
      <c r="A31" s="68"/>
      <c r="B31" s="64"/>
      <c r="C31" s="65" t="s">
        <v>158</v>
      </c>
      <c r="D31" s="73">
        <f>8100+6800+6500</f>
        <v>21400</v>
      </c>
      <c r="E31" s="66" t="s">
        <v>139</v>
      </c>
    </row>
    <row r="32" spans="1:5" ht="21" x14ac:dyDescent="0.45">
      <c r="A32" s="68"/>
      <c r="B32" s="64"/>
      <c r="C32" s="65" t="s">
        <v>159</v>
      </c>
      <c r="D32" s="73">
        <f>10000</f>
        <v>10000</v>
      </c>
      <c r="E32" s="66" t="s">
        <v>139</v>
      </c>
    </row>
    <row r="33" spans="1:5" ht="21" x14ac:dyDescent="0.45">
      <c r="A33" s="68"/>
      <c r="B33" s="64"/>
      <c r="C33" s="65" t="s">
        <v>160</v>
      </c>
      <c r="D33" s="73">
        <v>1890</v>
      </c>
      <c r="E33" s="66" t="s">
        <v>139</v>
      </c>
    </row>
    <row r="34" spans="1:5" ht="21" x14ac:dyDescent="0.45">
      <c r="A34" s="69"/>
      <c r="B34" s="70"/>
      <c r="C34" s="71" t="s">
        <v>161</v>
      </c>
      <c r="D34" s="151">
        <v>9000</v>
      </c>
      <c r="E34" s="72" t="s">
        <v>139</v>
      </c>
    </row>
    <row r="35" spans="1:5" ht="21" x14ac:dyDescent="0.45">
      <c r="A35" s="172" t="s">
        <v>82</v>
      </c>
      <c r="B35" s="172"/>
      <c r="C35" s="172"/>
      <c r="D35" s="61" t="s">
        <v>31</v>
      </c>
      <c r="E35" s="148" t="s">
        <v>131</v>
      </c>
    </row>
    <row r="36" spans="1:5" ht="21" x14ac:dyDescent="0.45">
      <c r="A36" s="68"/>
      <c r="B36" s="64"/>
      <c r="C36" s="65" t="s">
        <v>166</v>
      </c>
      <c r="D36" s="73">
        <v>3000</v>
      </c>
      <c r="E36" s="66" t="s">
        <v>139</v>
      </c>
    </row>
    <row r="37" spans="1:5" ht="21" x14ac:dyDescent="0.45">
      <c r="A37" s="68"/>
      <c r="B37" s="64"/>
      <c r="C37" s="65" t="s">
        <v>167</v>
      </c>
      <c r="D37" s="73">
        <v>5200</v>
      </c>
      <c r="E37" s="66" t="s">
        <v>139</v>
      </c>
    </row>
    <row r="38" spans="1:5" ht="21" x14ac:dyDescent="0.45">
      <c r="A38" s="68"/>
      <c r="B38" s="64"/>
      <c r="C38" s="65" t="s">
        <v>168</v>
      </c>
      <c r="D38" s="73">
        <v>16000</v>
      </c>
      <c r="E38" s="66" t="s">
        <v>139</v>
      </c>
    </row>
    <row r="39" spans="1:5" ht="21" x14ac:dyDescent="0.45">
      <c r="A39" s="68"/>
      <c r="B39" s="64"/>
      <c r="C39" s="65" t="s">
        <v>169</v>
      </c>
      <c r="D39" s="73">
        <f>35000+23800</f>
        <v>58800</v>
      </c>
      <c r="E39" s="66" t="s">
        <v>139</v>
      </c>
    </row>
    <row r="40" spans="1:5" ht="21" x14ac:dyDescent="0.45">
      <c r="A40" s="68"/>
      <c r="B40" s="64"/>
      <c r="C40" s="65" t="s">
        <v>170</v>
      </c>
      <c r="D40" s="73">
        <v>4000</v>
      </c>
      <c r="E40" s="66" t="s">
        <v>139</v>
      </c>
    </row>
    <row r="41" spans="1:5" ht="21" x14ac:dyDescent="0.45">
      <c r="A41" s="68"/>
      <c r="B41" s="64"/>
      <c r="C41" s="65" t="s">
        <v>171</v>
      </c>
      <c r="D41" s="73">
        <v>16000</v>
      </c>
      <c r="E41" s="66" t="s">
        <v>139</v>
      </c>
    </row>
    <row r="42" spans="1:5" ht="21" x14ac:dyDescent="0.45">
      <c r="A42" s="68"/>
      <c r="B42" s="64"/>
      <c r="C42" s="65" t="s">
        <v>172</v>
      </c>
      <c r="D42" s="73">
        <v>3000</v>
      </c>
      <c r="E42" s="66" t="s">
        <v>139</v>
      </c>
    </row>
    <row r="43" spans="1:5" ht="21" x14ac:dyDescent="0.45">
      <c r="A43" s="68"/>
      <c r="B43" s="64"/>
      <c r="C43" s="65" t="s">
        <v>173</v>
      </c>
      <c r="D43" s="73">
        <v>15000</v>
      </c>
      <c r="E43" s="66" t="s">
        <v>139</v>
      </c>
    </row>
    <row r="44" spans="1:5" ht="21" x14ac:dyDescent="0.45">
      <c r="A44" s="68"/>
      <c r="B44" s="64"/>
      <c r="C44" s="65" t="s">
        <v>175</v>
      </c>
      <c r="D44" s="73">
        <v>16000</v>
      </c>
      <c r="E44" s="66" t="s">
        <v>139</v>
      </c>
    </row>
    <row r="45" spans="1:5" ht="21" x14ac:dyDescent="0.45">
      <c r="A45" s="68"/>
      <c r="B45" s="64"/>
      <c r="C45" s="65" t="s">
        <v>162</v>
      </c>
      <c r="D45" s="73">
        <f>19500+6000</f>
        <v>25500</v>
      </c>
      <c r="E45" s="66" t="s">
        <v>139</v>
      </c>
    </row>
    <row r="46" spans="1:5" ht="21" x14ac:dyDescent="0.45">
      <c r="A46" s="68"/>
      <c r="B46" s="64"/>
      <c r="C46" s="65" t="s">
        <v>163</v>
      </c>
      <c r="D46" s="73">
        <f>13500</f>
        <v>13500</v>
      </c>
      <c r="E46" s="66" t="s">
        <v>139</v>
      </c>
    </row>
    <row r="47" spans="1:5" ht="21" x14ac:dyDescent="0.45">
      <c r="A47" s="68"/>
      <c r="B47" s="64"/>
      <c r="C47" s="65" t="s">
        <v>164</v>
      </c>
      <c r="D47" s="73">
        <v>7000</v>
      </c>
      <c r="E47" s="66" t="s">
        <v>139</v>
      </c>
    </row>
    <row r="48" spans="1:5" ht="21" x14ac:dyDescent="0.45">
      <c r="A48" s="68"/>
      <c r="B48" s="64"/>
      <c r="C48" s="65" t="s">
        <v>165</v>
      </c>
      <c r="D48" s="73">
        <v>84000</v>
      </c>
      <c r="E48" s="66" t="s">
        <v>139</v>
      </c>
    </row>
    <row r="49" spans="1:5" ht="21" x14ac:dyDescent="0.45">
      <c r="A49" s="68"/>
      <c r="B49" s="64"/>
      <c r="C49" s="65" t="s">
        <v>174</v>
      </c>
      <c r="D49" s="73">
        <v>5100</v>
      </c>
      <c r="E49" s="66" t="s">
        <v>139</v>
      </c>
    </row>
    <row r="50" spans="1:5" ht="21" x14ac:dyDescent="0.45">
      <c r="A50" s="68"/>
      <c r="B50" s="64"/>
      <c r="C50" s="65" t="s">
        <v>275</v>
      </c>
      <c r="D50" s="73">
        <v>2800</v>
      </c>
      <c r="E50" s="66" t="s">
        <v>139</v>
      </c>
    </row>
    <row r="51" spans="1:5" ht="21" x14ac:dyDescent="0.45">
      <c r="A51" s="68"/>
      <c r="B51" s="64"/>
      <c r="C51" s="65" t="s">
        <v>275</v>
      </c>
      <c r="D51" s="73">
        <v>2800</v>
      </c>
      <c r="E51" s="66" t="s">
        <v>139</v>
      </c>
    </row>
    <row r="52" spans="1:5" ht="21" x14ac:dyDescent="0.45">
      <c r="A52" s="68"/>
      <c r="B52" s="64"/>
      <c r="C52" s="65" t="s">
        <v>275</v>
      </c>
      <c r="D52" s="73">
        <v>2800</v>
      </c>
      <c r="E52" s="66" t="s">
        <v>139</v>
      </c>
    </row>
    <row r="53" spans="1:5" ht="21" x14ac:dyDescent="0.45">
      <c r="A53" s="68"/>
      <c r="B53" s="64"/>
      <c r="C53" s="65" t="s">
        <v>275</v>
      </c>
      <c r="D53" s="73">
        <v>2800</v>
      </c>
      <c r="E53" s="66" t="s">
        <v>139</v>
      </c>
    </row>
    <row r="54" spans="1:5" ht="21" x14ac:dyDescent="0.45">
      <c r="A54" s="68"/>
      <c r="B54" s="64"/>
      <c r="C54" s="65" t="s">
        <v>275</v>
      </c>
      <c r="D54" s="73">
        <v>2800</v>
      </c>
      <c r="E54" s="66" t="s">
        <v>139</v>
      </c>
    </row>
    <row r="55" spans="1:5" ht="21" x14ac:dyDescent="0.45">
      <c r="A55" s="68"/>
      <c r="B55" s="64"/>
      <c r="C55" s="65" t="s">
        <v>156</v>
      </c>
      <c r="D55" s="73">
        <v>2600</v>
      </c>
      <c r="E55" s="66" t="s">
        <v>139</v>
      </c>
    </row>
    <row r="56" spans="1:5" ht="21" x14ac:dyDescent="0.45">
      <c r="A56" s="68"/>
      <c r="B56" s="64"/>
      <c r="C56" s="65" t="s">
        <v>176</v>
      </c>
      <c r="D56" s="58">
        <v>8000</v>
      </c>
      <c r="E56" s="66" t="s">
        <v>139</v>
      </c>
    </row>
    <row r="57" spans="1:5" ht="21" x14ac:dyDescent="0.45">
      <c r="A57" s="68"/>
      <c r="B57" s="64"/>
      <c r="C57" s="65" t="s">
        <v>177</v>
      </c>
      <c r="D57" s="73">
        <v>9500</v>
      </c>
      <c r="E57" s="66" t="s">
        <v>139</v>
      </c>
    </row>
    <row r="58" spans="1:5" ht="21" x14ac:dyDescent="0.45">
      <c r="A58" s="68"/>
      <c r="B58" s="64"/>
      <c r="C58" s="65" t="s">
        <v>177</v>
      </c>
      <c r="D58" s="73">
        <v>24800</v>
      </c>
      <c r="E58" s="66" t="s">
        <v>22</v>
      </c>
    </row>
    <row r="59" spans="1:5" ht="21" x14ac:dyDescent="0.45">
      <c r="A59" s="68"/>
      <c r="B59" s="64"/>
      <c r="C59" s="65" t="s">
        <v>178</v>
      </c>
      <c r="D59" s="73">
        <v>15200</v>
      </c>
      <c r="E59" s="66" t="s">
        <v>139</v>
      </c>
    </row>
    <row r="60" spans="1:5" ht="21" x14ac:dyDescent="0.45">
      <c r="A60" s="68"/>
      <c r="B60" s="64"/>
      <c r="C60" s="65" t="s">
        <v>179</v>
      </c>
      <c r="D60" s="73">
        <v>18000</v>
      </c>
      <c r="E60" s="66" t="s">
        <v>22</v>
      </c>
    </row>
    <row r="61" spans="1:5" ht="21" x14ac:dyDescent="0.45">
      <c r="A61" s="68"/>
      <c r="B61" s="64"/>
      <c r="C61" s="65" t="s">
        <v>180</v>
      </c>
      <c r="D61" s="73">
        <v>52700</v>
      </c>
      <c r="E61" s="66" t="s">
        <v>139</v>
      </c>
    </row>
    <row r="62" spans="1:5" ht="21" x14ac:dyDescent="0.45">
      <c r="A62" s="68"/>
      <c r="B62" s="64"/>
      <c r="C62" s="65" t="s">
        <v>181</v>
      </c>
      <c r="D62" s="73">
        <v>6000</v>
      </c>
      <c r="E62" s="66" t="s">
        <v>139</v>
      </c>
    </row>
    <row r="63" spans="1:5" ht="21" x14ac:dyDescent="0.45">
      <c r="A63" s="68"/>
      <c r="B63" s="64"/>
      <c r="C63" s="65" t="s">
        <v>182</v>
      </c>
      <c r="D63" s="73">
        <v>5300</v>
      </c>
      <c r="E63" s="66" t="s">
        <v>139</v>
      </c>
    </row>
    <row r="64" spans="1:5" ht="21" x14ac:dyDescent="0.45">
      <c r="A64" s="68"/>
      <c r="B64" s="64"/>
      <c r="C64" s="65" t="s">
        <v>183</v>
      </c>
      <c r="D64" s="73">
        <v>31900</v>
      </c>
      <c r="E64" s="66" t="s">
        <v>139</v>
      </c>
    </row>
    <row r="65" spans="1:5" ht="21" x14ac:dyDescent="0.45">
      <c r="A65" s="68"/>
      <c r="B65" s="64"/>
      <c r="C65" s="65" t="s">
        <v>184</v>
      </c>
      <c r="D65" s="73">
        <v>25000</v>
      </c>
      <c r="E65" s="66" t="s">
        <v>22</v>
      </c>
    </row>
    <row r="66" spans="1:5" ht="21" x14ac:dyDescent="0.45">
      <c r="A66" s="68"/>
      <c r="B66" s="64"/>
      <c r="C66" s="65" t="s">
        <v>184</v>
      </c>
      <c r="D66" s="73">
        <f>115000+9780</f>
        <v>124780</v>
      </c>
      <c r="E66" s="66" t="s">
        <v>139</v>
      </c>
    </row>
    <row r="67" spans="1:5" ht="21" x14ac:dyDescent="0.45">
      <c r="A67" s="68"/>
      <c r="B67" s="64"/>
      <c r="C67" s="65" t="s">
        <v>184</v>
      </c>
      <c r="D67" s="73">
        <v>5000</v>
      </c>
      <c r="E67" s="66" t="s">
        <v>139</v>
      </c>
    </row>
    <row r="68" spans="1:5" ht="21" x14ac:dyDescent="0.45">
      <c r="A68" s="69"/>
      <c r="B68" s="70"/>
      <c r="C68" s="71" t="s">
        <v>184</v>
      </c>
      <c r="D68" s="151">
        <v>5000</v>
      </c>
      <c r="E68" s="72" t="s">
        <v>139</v>
      </c>
    </row>
    <row r="69" spans="1:5" ht="21" x14ac:dyDescent="0.45">
      <c r="A69" s="172" t="s">
        <v>82</v>
      </c>
      <c r="B69" s="172"/>
      <c r="C69" s="172"/>
      <c r="D69" s="61" t="s">
        <v>31</v>
      </c>
      <c r="E69" s="148" t="s">
        <v>131</v>
      </c>
    </row>
    <row r="70" spans="1:5" ht="21" x14ac:dyDescent="0.45">
      <c r="A70" s="68"/>
      <c r="B70" s="64"/>
      <c r="C70" s="65" t="s">
        <v>184</v>
      </c>
      <c r="D70" s="73">
        <v>7500</v>
      </c>
      <c r="E70" s="66" t="s">
        <v>139</v>
      </c>
    </row>
    <row r="71" spans="1:5" ht="21" x14ac:dyDescent="0.45">
      <c r="A71" s="68"/>
      <c r="B71" s="64"/>
      <c r="C71" s="65" t="s">
        <v>184</v>
      </c>
      <c r="D71" s="73">
        <v>12000</v>
      </c>
      <c r="E71" s="66" t="s">
        <v>139</v>
      </c>
    </row>
    <row r="72" spans="1:5" ht="21" x14ac:dyDescent="0.45">
      <c r="A72" s="68"/>
      <c r="B72" s="64"/>
      <c r="C72" s="65" t="s">
        <v>178</v>
      </c>
      <c r="D72" s="73">
        <v>18500</v>
      </c>
      <c r="E72" s="66" t="s">
        <v>139</v>
      </c>
    </row>
    <row r="73" spans="1:5" ht="21" x14ac:dyDescent="0.45">
      <c r="A73" s="68"/>
      <c r="B73" s="64"/>
      <c r="C73" s="65" t="s">
        <v>161</v>
      </c>
      <c r="D73" s="73">
        <v>2000</v>
      </c>
      <c r="E73" s="66" t="s">
        <v>139</v>
      </c>
    </row>
    <row r="74" spans="1:5" ht="21" x14ac:dyDescent="0.45">
      <c r="A74" s="68"/>
      <c r="B74" s="64"/>
      <c r="C74" s="65" t="s">
        <v>161</v>
      </c>
      <c r="D74" s="73">
        <v>2000</v>
      </c>
      <c r="E74" s="66" t="s">
        <v>139</v>
      </c>
    </row>
    <row r="75" spans="1:5" ht="21" x14ac:dyDescent="0.45">
      <c r="A75" s="68"/>
      <c r="B75" s="64"/>
      <c r="C75" s="65" t="s">
        <v>161</v>
      </c>
      <c r="D75" s="73">
        <v>2000</v>
      </c>
      <c r="E75" s="66" t="s">
        <v>139</v>
      </c>
    </row>
    <row r="76" spans="1:5" ht="21" x14ac:dyDescent="0.45">
      <c r="A76" s="68"/>
      <c r="B76" s="64"/>
      <c r="C76" s="65" t="s">
        <v>161</v>
      </c>
      <c r="D76" s="73">
        <v>2000</v>
      </c>
      <c r="E76" s="66" t="s">
        <v>139</v>
      </c>
    </row>
    <row r="77" spans="1:5" ht="21" x14ac:dyDescent="0.45">
      <c r="A77" s="68"/>
      <c r="B77" s="64"/>
      <c r="C77" s="65" t="s">
        <v>161</v>
      </c>
      <c r="D77" s="73">
        <v>2000</v>
      </c>
      <c r="E77" s="66" t="s">
        <v>139</v>
      </c>
    </row>
    <row r="78" spans="1:5" ht="21" x14ac:dyDescent="0.45">
      <c r="A78" s="68"/>
      <c r="B78" s="64"/>
      <c r="C78" s="65" t="s">
        <v>185</v>
      </c>
      <c r="D78" s="73">
        <v>11000</v>
      </c>
      <c r="E78" s="66" t="s">
        <v>139</v>
      </c>
    </row>
    <row r="79" spans="1:5" ht="21" x14ac:dyDescent="0.45">
      <c r="A79" s="68"/>
      <c r="B79" s="64"/>
      <c r="C79" s="65" t="s">
        <v>186</v>
      </c>
      <c r="D79" s="73">
        <v>3500</v>
      </c>
      <c r="E79" s="66" t="s">
        <v>139</v>
      </c>
    </row>
    <row r="80" spans="1:5" ht="21" x14ac:dyDescent="0.45">
      <c r="A80" s="68"/>
      <c r="B80" s="64"/>
      <c r="C80" s="65" t="s">
        <v>187</v>
      </c>
      <c r="D80" s="73">
        <v>34000</v>
      </c>
      <c r="E80" s="66" t="s">
        <v>139</v>
      </c>
    </row>
    <row r="81" spans="1:5" ht="21" x14ac:dyDescent="0.45">
      <c r="A81" s="68"/>
      <c r="B81" s="64"/>
      <c r="C81" s="65" t="s">
        <v>188</v>
      </c>
      <c r="D81" s="73">
        <v>28700</v>
      </c>
      <c r="E81" s="66" t="s">
        <v>139</v>
      </c>
    </row>
    <row r="82" spans="1:5" ht="21" x14ac:dyDescent="0.45">
      <c r="A82" s="68"/>
      <c r="B82" s="64"/>
      <c r="C82" s="65" t="s">
        <v>188</v>
      </c>
      <c r="D82" s="58">
        <v>18000</v>
      </c>
      <c r="E82" s="66" t="s">
        <v>139</v>
      </c>
    </row>
    <row r="83" spans="1:5" ht="21" x14ac:dyDescent="0.45">
      <c r="A83" s="68"/>
      <c r="B83" s="64"/>
      <c r="C83" s="65" t="s">
        <v>189</v>
      </c>
      <c r="D83" s="73">
        <v>98000</v>
      </c>
      <c r="E83" s="66" t="s">
        <v>139</v>
      </c>
    </row>
    <row r="84" spans="1:5" ht="21.75" thickBot="1" x14ac:dyDescent="0.5">
      <c r="A84" s="173" t="s">
        <v>35</v>
      </c>
      <c r="B84" s="174"/>
      <c r="C84" s="175"/>
      <c r="D84" s="76">
        <f>SUM(D28:D83)</f>
        <v>973870</v>
      </c>
      <c r="E84" s="66"/>
    </row>
    <row r="85" spans="1:5" ht="21.75" thickTop="1" x14ac:dyDescent="0.45">
      <c r="A85" s="68"/>
      <c r="B85" s="150" t="s">
        <v>190</v>
      </c>
      <c r="C85" s="65"/>
      <c r="D85" s="73"/>
      <c r="E85" s="66"/>
    </row>
    <row r="86" spans="1:5" ht="21" x14ac:dyDescent="0.45">
      <c r="A86" s="68"/>
      <c r="B86" s="64"/>
      <c r="C86" s="65" t="s">
        <v>191</v>
      </c>
      <c r="D86" s="58">
        <v>173000</v>
      </c>
      <c r="E86" s="66" t="s">
        <v>139</v>
      </c>
    </row>
    <row r="87" spans="1:5" ht="21" x14ac:dyDescent="0.45">
      <c r="A87" s="68"/>
      <c r="B87" s="64"/>
      <c r="C87" s="65" t="s">
        <v>191</v>
      </c>
      <c r="D87" s="58">
        <v>44000</v>
      </c>
      <c r="E87" s="66" t="s">
        <v>192</v>
      </c>
    </row>
    <row r="88" spans="1:5" ht="21.75" thickBot="1" x14ac:dyDescent="0.5">
      <c r="A88" s="173" t="s">
        <v>35</v>
      </c>
      <c r="B88" s="174"/>
      <c r="C88" s="175"/>
      <c r="D88" s="76">
        <f>SUM(D86:D87)</f>
        <v>217000</v>
      </c>
      <c r="E88" s="66"/>
    </row>
    <row r="89" spans="1:5" ht="21.75" thickTop="1" x14ac:dyDescent="0.45">
      <c r="A89" s="68"/>
      <c r="B89" s="150" t="s">
        <v>193</v>
      </c>
      <c r="C89" s="65"/>
      <c r="D89" s="73"/>
      <c r="E89" s="66"/>
    </row>
    <row r="90" spans="1:5" ht="21" x14ac:dyDescent="0.45">
      <c r="A90" s="68"/>
      <c r="B90" s="64"/>
      <c r="C90" s="65" t="s">
        <v>194</v>
      </c>
      <c r="D90" s="73">
        <v>100000</v>
      </c>
      <c r="E90" s="66" t="s">
        <v>22</v>
      </c>
    </row>
    <row r="91" spans="1:5" ht="21" x14ac:dyDescent="0.45">
      <c r="A91" s="68"/>
      <c r="B91" s="64"/>
      <c r="C91" s="65" t="s">
        <v>195</v>
      </c>
      <c r="D91" s="73">
        <v>42000</v>
      </c>
      <c r="E91" s="66" t="s">
        <v>139</v>
      </c>
    </row>
    <row r="92" spans="1:5" ht="21" x14ac:dyDescent="0.45">
      <c r="A92" s="68"/>
      <c r="B92" s="64"/>
      <c r="C92" s="65" t="s">
        <v>196</v>
      </c>
      <c r="D92" s="73">
        <v>38500</v>
      </c>
      <c r="E92" s="66" t="s">
        <v>22</v>
      </c>
    </row>
    <row r="93" spans="1:5" ht="21" x14ac:dyDescent="0.45">
      <c r="A93" s="68"/>
      <c r="B93" s="64"/>
      <c r="C93" s="65" t="s">
        <v>196</v>
      </c>
      <c r="D93" s="73">
        <v>69500</v>
      </c>
      <c r="E93" s="66" t="s">
        <v>139</v>
      </c>
    </row>
    <row r="94" spans="1:5" ht="21" x14ac:dyDescent="0.45">
      <c r="A94" s="68"/>
      <c r="B94" s="64"/>
      <c r="C94" s="65" t="s">
        <v>198</v>
      </c>
      <c r="D94" s="73">
        <v>750000</v>
      </c>
      <c r="E94" s="66" t="s">
        <v>139</v>
      </c>
    </row>
    <row r="95" spans="1:5" ht="21" x14ac:dyDescent="0.45">
      <c r="A95" s="68"/>
      <c r="B95" s="64"/>
      <c r="C95" s="65" t="s">
        <v>199</v>
      </c>
      <c r="D95" s="73">
        <v>2170000</v>
      </c>
      <c r="E95" s="66" t="s">
        <v>139</v>
      </c>
    </row>
    <row r="96" spans="1:5" ht="21" x14ac:dyDescent="0.45">
      <c r="A96" s="68"/>
      <c r="B96" s="64"/>
      <c r="C96" s="65" t="s">
        <v>200</v>
      </c>
      <c r="D96" s="73">
        <v>540000</v>
      </c>
      <c r="E96" s="66" t="s">
        <v>139</v>
      </c>
    </row>
    <row r="97" spans="1:5" ht="21" x14ac:dyDescent="0.45">
      <c r="A97" s="68"/>
      <c r="B97" s="64"/>
      <c r="C97" s="65" t="s">
        <v>202</v>
      </c>
      <c r="D97" s="73">
        <v>22000</v>
      </c>
      <c r="E97" s="66" t="s">
        <v>139</v>
      </c>
    </row>
    <row r="98" spans="1:5" ht="21" x14ac:dyDescent="0.45">
      <c r="A98" s="68"/>
      <c r="B98" s="64"/>
      <c r="C98" s="65" t="s">
        <v>201</v>
      </c>
      <c r="D98" s="73">
        <v>1745000</v>
      </c>
      <c r="E98" s="66" t="s">
        <v>22</v>
      </c>
    </row>
    <row r="99" spans="1:5" ht="21" x14ac:dyDescent="0.45">
      <c r="A99" s="68"/>
      <c r="B99" s="64"/>
      <c r="C99" s="65" t="s">
        <v>201</v>
      </c>
      <c r="D99" s="73">
        <f>200000+1970000</f>
        <v>2170000</v>
      </c>
      <c r="E99" s="66" t="s">
        <v>139</v>
      </c>
    </row>
    <row r="100" spans="1:5" ht="21" x14ac:dyDescent="0.45">
      <c r="A100" s="68"/>
      <c r="B100" s="64"/>
      <c r="C100" s="65" t="s">
        <v>203</v>
      </c>
      <c r="D100" s="73">
        <v>1797000</v>
      </c>
      <c r="E100" s="66" t="s">
        <v>22</v>
      </c>
    </row>
    <row r="101" spans="1:5" ht="21" x14ac:dyDescent="0.45">
      <c r="A101" s="68"/>
      <c r="B101" s="64"/>
      <c r="C101" s="65" t="s">
        <v>197</v>
      </c>
      <c r="D101" s="73">
        <v>1980000</v>
      </c>
      <c r="E101" s="66" t="s">
        <v>22</v>
      </c>
    </row>
    <row r="102" spans="1:5" ht="21" x14ac:dyDescent="0.45">
      <c r="A102" s="176" t="s">
        <v>35</v>
      </c>
      <c r="B102" s="177"/>
      <c r="C102" s="178"/>
      <c r="D102" s="152">
        <f>SUM(D90:D101)</f>
        <v>11424000</v>
      </c>
      <c r="E102" s="72"/>
    </row>
    <row r="103" spans="1:5" ht="21" x14ac:dyDescent="0.45">
      <c r="A103" s="179" t="s">
        <v>82</v>
      </c>
      <c r="B103" s="179"/>
      <c r="C103" s="179"/>
      <c r="D103" s="156" t="s">
        <v>31</v>
      </c>
      <c r="E103" s="157" t="s">
        <v>131</v>
      </c>
    </row>
    <row r="104" spans="1:5" ht="21" x14ac:dyDescent="0.45">
      <c r="A104" s="68"/>
      <c r="B104" s="150" t="s">
        <v>204</v>
      </c>
      <c r="C104" s="65"/>
      <c r="D104" s="73"/>
      <c r="E104" s="66"/>
    </row>
    <row r="105" spans="1:5" ht="21" x14ac:dyDescent="0.45">
      <c r="A105" s="68"/>
      <c r="B105" s="64"/>
      <c r="C105" s="65" t="s">
        <v>205</v>
      </c>
      <c r="D105" s="58">
        <v>46000</v>
      </c>
      <c r="E105" s="66" t="s">
        <v>139</v>
      </c>
    </row>
    <row r="106" spans="1:5" ht="21" x14ac:dyDescent="0.45">
      <c r="A106" s="68"/>
      <c r="B106" s="64"/>
      <c r="C106" s="65" t="s">
        <v>206</v>
      </c>
      <c r="D106" s="58">
        <v>10000</v>
      </c>
      <c r="E106" s="66" t="s">
        <v>22</v>
      </c>
    </row>
    <row r="107" spans="1:5" ht="21" x14ac:dyDescent="0.45">
      <c r="A107" s="68"/>
      <c r="B107" s="64"/>
      <c r="C107" s="65" t="s">
        <v>207</v>
      </c>
      <c r="D107" s="58">
        <v>15320</v>
      </c>
      <c r="E107" s="66" t="s">
        <v>139</v>
      </c>
    </row>
    <row r="108" spans="1:5" ht="21" x14ac:dyDescent="0.45">
      <c r="A108" s="68"/>
      <c r="B108" s="64"/>
      <c r="C108" s="65" t="s">
        <v>208</v>
      </c>
      <c r="D108" s="58">
        <f>29100-9700</f>
        <v>19400</v>
      </c>
      <c r="E108" s="66" t="s">
        <v>139</v>
      </c>
    </row>
    <row r="109" spans="1:5" ht="21" x14ac:dyDescent="0.45">
      <c r="A109" s="68"/>
      <c r="B109" s="64"/>
      <c r="C109" s="65" t="s">
        <v>209</v>
      </c>
      <c r="D109" s="58">
        <v>3500</v>
      </c>
      <c r="E109" s="66" t="s">
        <v>139</v>
      </c>
    </row>
    <row r="110" spans="1:5" ht="21.75" thickBot="1" x14ac:dyDescent="0.5">
      <c r="A110" s="173" t="s">
        <v>35</v>
      </c>
      <c r="B110" s="174"/>
      <c r="C110" s="175"/>
      <c r="D110" s="76">
        <f>SUM(D105:D109)</f>
        <v>94220</v>
      </c>
      <c r="E110" s="66"/>
    </row>
    <row r="111" spans="1:5" ht="21.75" thickTop="1" x14ac:dyDescent="0.45">
      <c r="A111" s="68"/>
      <c r="B111" s="150" t="s">
        <v>210</v>
      </c>
      <c r="C111" s="65"/>
      <c r="D111" s="58"/>
      <c r="E111" s="66"/>
    </row>
    <row r="112" spans="1:5" ht="21" x14ac:dyDescent="0.45">
      <c r="A112" s="68"/>
      <c r="B112" s="64"/>
      <c r="C112" s="65" t="s">
        <v>211</v>
      </c>
      <c r="D112" s="58">
        <v>2000</v>
      </c>
      <c r="E112" s="66" t="s">
        <v>139</v>
      </c>
    </row>
    <row r="113" spans="1:5" ht="21" x14ac:dyDescent="0.45">
      <c r="A113" s="68"/>
      <c r="B113" s="64"/>
      <c r="C113" s="65" t="s">
        <v>212</v>
      </c>
      <c r="D113" s="73">
        <f>85800-22500</f>
        <v>63300</v>
      </c>
      <c r="E113" s="66" t="s">
        <v>139</v>
      </c>
    </row>
    <row r="114" spans="1:5" ht="21" x14ac:dyDescent="0.45">
      <c r="A114" s="68"/>
      <c r="B114" s="64"/>
      <c r="C114" s="65" t="s">
        <v>213</v>
      </c>
      <c r="D114" s="41">
        <v>19000</v>
      </c>
      <c r="E114" s="66" t="s">
        <v>139</v>
      </c>
    </row>
    <row r="115" spans="1:5" ht="21" x14ac:dyDescent="0.45">
      <c r="A115" s="68"/>
      <c r="B115" s="64"/>
      <c r="C115" s="65" t="s">
        <v>214</v>
      </c>
      <c r="D115" s="41">
        <v>34000</v>
      </c>
      <c r="E115" s="66" t="s">
        <v>139</v>
      </c>
    </row>
    <row r="116" spans="1:5" ht="21" x14ac:dyDescent="0.45">
      <c r="A116" s="68"/>
      <c r="B116" s="64"/>
      <c r="C116" s="65" t="s">
        <v>215</v>
      </c>
      <c r="D116" s="41">
        <v>90000</v>
      </c>
      <c r="E116" s="66" t="s">
        <v>139</v>
      </c>
    </row>
    <row r="117" spans="1:5" ht="21" x14ac:dyDescent="0.45">
      <c r="A117" s="68"/>
      <c r="B117" s="64"/>
      <c r="C117" s="65" t="s">
        <v>216</v>
      </c>
      <c r="D117" s="41">
        <v>28000</v>
      </c>
      <c r="E117" s="66" t="s">
        <v>139</v>
      </c>
    </row>
    <row r="118" spans="1:5" ht="21" x14ac:dyDescent="0.45">
      <c r="A118" s="68"/>
      <c r="B118" s="64"/>
      <c r="C118" s="65" t="s">
        <v>217</v>
      </c>
      <c r="D118" s="41">
        <v>21000</v>
      </c>
      <c r="E118" s="66" t="s">
        <v>139</v>
      </c>
    </row>
    <row r="119" spans="1:5" ht="21.75" thickBot="1" x14ac:dyDescent="0.5">
      <c r="A119" s="173" t="s">
        <v>35</v>
      </c>
      <c r="B119" s="174"/>
      <c r="C119" s="175"/>
      <c r="D119" s="76">
        <f>SUM(D112:D118)</f>
        <v>257300</v>
      </c>
      <c r="E119" s="66"/>
    </row>
    <row r="120" spans="1:5" ht="21.75" thickTop="1" x14ac:dyDescent="0.45">
      <c r="A120" s="68"/>
      <c r="B120" s="150" t="s">
        <v>218</v>
      </c>
      <c r="C120" s="65"/>
      <c r="D120" s="58"/>
      <c r="E120" s="66"/>
    </row>
    <row r="121" spans="1:5" ht="21" x14ac:dyDescent="0.45">
      <c r="A121" s="68"/>
      <c r="B121" s="64"/>
      <c r="C121" s="65" t="s">
        <v>219</v>
      </c>
      <c r="D121" s="58">
        <v>32000</v>
      </c>
      <c r="E121" s="66" t="s">
        <v>139</v>
      </c>
    </row>
    <row r="122" spans="1:5" ht="21" x14ac:dyDescent="0.45">
      <c r="A122" s="68"/>
      <c r="B122" s="64"/>
      <c r="C122" s="65" t="s">
        <v>220</v>
      </c>
      <c r="D122" s="58">
        <f>5000+8000</f>
        <v>13000</v>
      </c>
      <c r="E122" s="66" t="s">
        <v>139</v>
      </c>
    </row>
    <row r="123" spans="1:5" ht="21" x14ac:dyDescent="0.45">
      <c r="A123" s="68"/>
      <c r="B123" s="64"/>
      <c r="C123" s="65" t="s">
        <v>221</v>
      </c>
      <c r="D123" s="58">
        <v>5000</v>
      </c>
      <c r="E123" s="66" t="s">
        <v>139</v>
      </c>
    </row>
    <row r="124" spans="1:5" ht="21" x14ac:dyDescent="0.45">
      <c r="A124" s="68"/>
      <c r="B124" s="64"/>
      <c r="C124" s="65" t="s">
        <v>222</v>
      </c>
      <c r="D124" s="73">
        <v>40000</v>
      </c>
      <c r="E124" s="66" t="s">
        <v>139</v>
      </c>
    </row>
    <row r="125" spans="1:5" ht="21" x14ac:dyDescent="0.45">
      <c r="A125" s="68"/>
      <c r="B125" s="64"/>
      <c r="C125" s="65" t="s">
        <v>223</v>
      </c>
      <c r="D125" s="58">
        <v>4200</v>
      </c>
      <c r="E125" s="66" t="s">
        <v>139</v>
      </c>
    </row>
    <row r="126" spans="1:5" ht="21" x14ac:dyDescent="0.45">
      <c r="A126" s="68"/>
      <c r="B126" s="64"/>
      <c r="C126" s="65" t="s">
        <v>224</v>
      </c>
      <c r="D126" s="58">
        <f>297000-81500</f>
        <v>215500</v>
      </c>
      <c r="E126" s="66" t="s">
        <v>139</v>
      </c>
    </row>
    <row r="127" spans="1:5" ht="21" x14ac:dyDescent="0.45">
      <c r="A127" s="68"/>
      <c r="B127" s="64"/>
      <c r="C127" s="65" t="s">
        <v>273</v>
      </c>
      <c r="D127" s="58">
        <v>44000</v>
      </c>
      <c r="E127" s="66" t="s">
        <v>139</v>
      </c>
    </row>
    <row r="128" spans="1:5" ht="21" x14ac:dyDescent="0.45">
      <c r="A128" s="68"/>
      <c r="B128" s="64"/>
      <c r="C128" s="65" t="s">
        <v>225</v>
      </c>
      <c r="D128" s="58">
        <v>7700</v>
      </c>
      <c r="E128" s="66" t="s">
        <v>22</v>
      </c>
    </row>
    <row r="129" spans="1:5" ht="21" x14ac:dyDescent="0.45">
      <c r="A129" s="68"/>
      <c r="B129" s="64"/>
      <c r="C129" s="65" t="s">
        <v>225</v>
      </c>
      <c r="D129" s="58">
        <v>3300</v>
      </c>
      <c r="E129" s="66" t="s">
        <v>139</v>
      </c>
    </row>
    <row r="130" spans="1:5" ht="21" x14ac:dyDescent="0.45">
      <c r="A130" s="68"/>
      <c r="B130" s="64"/>
      <c r="C130" s="65" t="s">
        <v>225</v>
      </c>
      <c r="D130" s="58">
        <v>1500</v>
      </c>
      <c r="E130" s="66" t="s">
        <v>139</v>
      </c>
    </row>
    <row r="131" spans="1:5" ht="21" x14ac:dyDescent="0.45">
      <c r="A131" s="68"/>
      <c r="B131" s="64"/>
      <c r="C131" s="65" t="s">
        <v>225</v>
      </c>
      <c r="D131" s="58">
        <v>1500</v>
      </c>
      <c r="E131" s="66" t="s">
        <v>139</v>
      </c>
    </row>
    <row r="132" spans="1:5" ht="21" x14ac:dyDescent="0.45">
      <c r="A132" s="68"/>
      <c r="B132" s="64"/>
      <c r="C132" s="65" t="s">
        <v>225</v>
      </c>
      <c r="D132" s="58">
        <v>1500</v>
      </c>
      <c r="E132" s="66" t="s">
        <v>139</v>
      </c>
    </row>
    <row r="133" spans="1:5" ht="21" x14ac:dyDescent="0.45">
      <c r="A133" s="68"/>
      <c r="B133" s="64"/>
      <c r="C133" s="65" t="s">
        <v>225</v>
      </c>
      <c r="D133" s="58">
        <v>1500</v>
      </c>
      <c r="E133" s="66" t="s">
        <v>139</v>
      </c>
    </row>
    <row r="134" spans="1:5" ht="21" x14ac:dyDescent="0.45">
      <c r="A134" s="68"/>
      <c r="B134" s="64"/>
      <c r="C134" s="65" t="s">
        <v>225</v>
      </c>
      <c r="D134" s="58">
        <v>1500</v>
      </c>
      <c r="E134" s="66" t="s">
        <v>139</v>
      </c>
    </row>
    <row r="135" spans="1:5" ht="21" x14ac:dyDescent="0.45">
      <c r="A135" s="68"/>
      <c r="B135" s="64"/>
      <c r="C135" s="65" t="s">
        <v>225</v>
      </c>
      <c r="D135" s="58">
        <v>1500</v>
      </c>
      <c r="E135" s="66" t="s">
        <v>139</v>
      </c>
    </row>
    <row r="136" spans="1:5" ht="21" x14ac:dyDescent="0.45">
      <c r="A136" s="69"/>
      <c r="B136" s="70"/>
      <c r="C136" s="71" t="s">
        <v>225</v>
      </c>
      <c r="D136" s="151">
        <v>1500</v>
      </c>
      <c r="E136" s="72" t="s">
        <v>139</v>
      </c>
    </row>
    <row r="137" spans="1:5" ht="21" x14ac:dyDescent="0.45">
      <c r="A137" s="172" t="s">
        <v>82</v>
      </c>
      <c r="B137" s="172"/>
      <c r="C137" s="172"/>
      <c r="D137" s="61" t="s">
        <v>31</v>
      </c>
      <c r="E137" s="148" t="s">
        <v>131</v>
      </c>
    </row>
    <row r="138" spans="1:5" ht="21" x14ac:dyDescent="0.45">
      <c r="A138" s="68"/>
      <c r="B138" s="64"/>
      <c r="C138" s="65" t="s">
        <v>225</v>
      </c>
      <c r="D138" s="58">
        <v>1500</v>
      </c>
      <c r="E138" s="66" t="s">
        <v>139</v>
      </c>
    </row>
    <row r="139" spans="1:5" ht="21" x14ac:dyDescent="0.45">
      <c r="A139" s="68"/>
      <c r="B139" s="64"/>
      <c r="C139" s="65" t="s">
        <v>225</v>
      </c>
      <c r="D139" s="58">
        <v>1500</v>
      </c>
      <c r="E139" s="66" t="s">
        <v>139</v>
      </c>
    </row>
    <row r="140" spans="1:5" ht="21" x14ac:dyDescent="0.45">
      <c r="A140" s="68"/>
      <c r="B140" s="64"/>
      <c r="C140" s="65" t="s">
        <v>226</v>
      </c>
      <c r="D140" s="58">
        <v>25000</v>
      </c>
      <c r="E140" s="66" t="s">
        <v>139</v>
      </c>
    </row>
    <row r="141" spans="1:5" ht="21" x14ac:dyDescent="0.45">
      <c r="A141" s="68"/>
      <c r="B141" s="64"/>
      <c r="C141" s="65" t="s">
        <v>227</v>
      </c>
      <c r="D141" s="58">
        <f>104000-36000+60000</f>
        <v>128000</v>
      </c>
      <c r="E141" s="66" t="s">
        <v>139</v>
      </c>
    </row>
    <row r="142" spans="1:5" ht="21" x14ac:dyDescent="0.45">
      <c r="A142" s="68"/>
      <c r="B142" s="64"/>
      <c r="C142" s="65" t="s">
        <v>228</v>
      </c>
      <c r="D142" s="41">
        <v>29500</v>
      </c>
      <c r="E142" s="66" t="s">
        <v>229</v>
      </c>
    </row>
    <row r="143" spans="1:5" ht="21" x14ac:dyDescent="0.45">
      <c r="A143" s="68"/>
      <c r="B143" s="64"/>
      <c r="C143" s="65" t="s">
        <v>230</v>
      </c>
      <c r="D143" s="41">
        <v>4000</v>
      </c>
      <c r="E143" s="66" t="s">
        <v>139</v>
      </c>
    </row>
    <row r="144" spans="1:5" ht="21.75" thickBot="1" x14ac:dyDescent="0.5">
      <c r="A144" s="173" t="s">
        <v>35</v>
      </c>
      <c r="B144" s="174"/>
      <c r="C144" s="175"/>
      <c r="D144" s="76">
        <f>SUM(D121:D143)</f>
        <v>564700</v>
      </c>
      <c r="E144" s="66"/>
    </row>
    <row r="145" spans="1:5" ht="21.75" thickTop="1" x14ac:dyDescent="0.45">
      <c r="A145" s="68"/>
      <c r="B145" s="150" t="s">
        <v>231</v>
      </c>
      <c r="C145" s="65"/>
      <c r="D145" s="73"/>
      <c r="E145" s="66"/>
    </row>
    <row r="146" spans="1:5" ht="21" x14ac:dyDescent="0.45">
      <c r="A146" s="68"/>
      <c r="B146" s="64"/>
      <c r="C146" s="65" t="s">
        <v>232</v>
      </c>
      <c r="D146" s="73">
        <v>5200</v>
      </c>
      <c r="E146" s="66"/>
    </row>
    <row r="147" spans="1:5" ht="21" x14ac:dyDescent="0.45">
      <c r="A147" s="68"/>
      <c r="B147" s="64"/>
      <c r="C147" s="65" t="s">
        <v>233</v>
      </c>
      <c r="D147" s="73">
        <v>8970</v>
      </c>
      <c r="E147" s="66"/>
    </row>
    <row r="148" spans="1:5" ht="21" x14ac:dyDescent="0.45">
      <c r="A148" s="68"/>
      <c r="B148" s="64"/>
      <c r="C148" s="65" t="s">
        <v>234</v>
      </c>
      <c r="D148" s="73">
        <f>42940-24500</f>
        <v>18440</v>
      </c>
      <c r="E148" s="66" t="s">
        <v>139</v>
      </c>
    </row>
    <row r="149" spans="1:5" ht="21" x14ac:dyDescent="0.45">
      <c r="A149" s="68"/>
      <c r="B149" s="64"/>
      <c r="C149" s="65" t="s">
        <v>235</v>
      </c>
      <c r="D149" s="73">
        <v>78700</v>
      </c>
      <c r="E149" s="66" t="s">
        <v>22</v>
      </c>
    </row>
    <row r="150" spans="1:5" ht="21" x14ac:dyDescent="0.45">
      <c r="A150" s="173" t="s">
        <v>35</v>
      </c>
      <c r="B150" s="174"/>
      <c r="C150" s="175"/>
      <c r="D150" s="155">
        <f>SUM(D146:D149)</f>
        <v>111310</v>
      </c>
      <c r="E150" s="66"/>
    </row>
    <row r="151" spans="1:5" ht="21" x14ac:dyDescent="0.45">
      <c r="A151" s="68"/>
      <c r="B151" s="150" t="s">
        <v>236</v>
      </c>
      <c r="C151" s="65"/>
      <c r="D151" s="41"/>
      <c r="E151" s="66"/>
    </row>
    <row r="152" spans="1:5" ht="21" x14ac:dyDescent="0.45">
      <c r="A152" s="68"/>
      <c r="B152" s="64"/>
      <c r="C152" s="65" t="s">
        <v>237</v>
      </c>
      <c r="D152" s="41">
        <v>41850</v>
      </c>
      <c r="E152" s="66" t="s">
        <v>22</v>
      </c>
    </row>
    <row r="153" spans="1:5" ht="21" x14ac:dyDescent="0.45">
      <c r="A153" s="68"/>
      <c r="B153" s="64"/>
      <c r="C153" s="65" t="s">
        <v>238</v>
      </c>
      <c r="D153" s="41">
        <v>82000</v>
      </c>
      <c r="E153" s="66" t="s">
        <v>139</v>
      </c>
    </row>
    <row r="154" spans="1:5" ht="21" x14ac:dyDescent="0.45">
      <c r="A154" s="68"/>
      <c r="B154" s="64"/>
      <c r="C154" s="65" t="s">
        <v>239</v>
      </c>
      <c r="D154" s="41">
        <v>50000</v>
      </c>
      <c r="E154" s="66" t="s">
        <v>139</v>
      </c>
    </row>
    <row r="155" spans="1:5" ht="21.75" thickBot="1" x14ac:dyDescent="0.5">
      <c r="A155" s="173" t="s">
        <v>35</v>
      </c>
      <c r="B155" s="174"/>
      <c r="C155" s="175"/>
      <c r="D155" s="76">
        <f>SUM(D152:D154)</f>
        <v>173850</v>
      </c>
      <c r="E155" s="66"/>
    </row>
    <row r="156" spans="1:5" ht="21.75" thickTop="1" x14ac:dyDescent="0.45">
      <c r="A156" s="68"/>
      <c r="B156" s="150" t="s">
        <v>240</v>
      </c>
      <c r="C156" s="65"/>
      <c r="D156" s="73"/>
      <c r="E156" s="66"/>
    </row>
    <row r="157" spans="1:5" ht="21" x14ac:dyDescent="0.45">
      <c r="A157" s="68"/>
      <c r="B157" s="64"/>
      <c r="C157" s="65" t="s">
        <v>241</v>
      </c>
      <c r="D157" s="73">
        <v>21000</v>
      </c>
      <c r="E157" s="66" t="s">
        <v>139</v>
      </c>
    </row>
    <row r="158" spans="1:5" ht="21" x14ac:dyDescent="0.45">
      <c r="A158" s="68"/>
      <c r="B158" s="64"/>
      <c r="C158" s="65" t="s">
        <v>244</v>
      </c>
      <c r="D158" s="73">
        <v>14000</v>
      </c>
      <c r="E158" s="66" t="s">
        <v>139</v>
      </c>
    </row>
    <row r="159" spans="1:5" ht="21" x14ac:dyDescent="0.45">
      <c r="A159" s="68"/>
      <c r="B159" s="64"/>
      <c r="C159" s="65" t="s">
        <v>242</v>
      </c>
      <c r="D159" s="73">
        <v>12000</v>
      </c>
      <c r="E159" s="66" t="s">
        <v>139</v>
      </c>
    </row>
    <row r="160" spans="1:5" ht="21" x14ac:dyDescent="0.45">
      <c r="A160" s="68"/>
      <c r="B160" s="64"/>
      <c r="C160" s="65" t="s">
        <v>243</v>
      </c>
      <c r="D160" s="73">
        <v>5400</v>
      </c>
      <c r="E160" s="66" t="s">
        <v>139</v>
      </c>
    </row>
    <row r="161" spans="1:5" ht="21" x14ac:dyDescent="0.45">
      <c r="A161" s="68"/>
      <c r="B161" s="64"/>
      <c r="C161" s="65" t="s">
        <v>245</v>
      </c>
      <c r="D161" s="73">
        <f>6600+8000-6600</f>
        <v>8000</v>
      </c>
      <c r="E161" s="66" t="s">
        <v>139</v>
      </c>
    </row>
    <row r="162" spans="1:5" ht="21" x14ac:dyDescent="0.45">
      <c r="A162" s="68"/>
      <c r="B162" s="64"/>
      <c r="C162" s="65" t="s">
        <v>246</v>
      </c>
      <c r="D162" s="73">
        <f>16400-9900</f>
        <v>6500</v>
      </c>
      <c r="E162" s="66" t="s">
        <v>139</v>
      </c>
    </row>
    <row r="163" spans="1:5" ht="21" x14ac:dyDescent="0.45">
      <c r="A163" s="68"/>
      <c r="B163" s="64"/>
      <c r="C163" s="65" t="s">
        <v>274</v>
      </c>
      <c r="D163" s="73">
        <v>7500</v>
      </c>
      <c r="E163" s="66"/>
    </row>
    <row r="164" spans="1:5" ht="21.75" thickBot="1" x14ac:dyDescent="0.5">
      <c r="A164" s="173" t="s">
        <v>35</v>
      </c>
      <c r="B164" s="174"/>
      <c r="C164" s="175"/>
      <c r="D164" s="76">
        <f>SUM(D157:D163)</f>
        <v>74400</v>
      </c>
      <c r="E164" s="66"/>
    </row>
    <row r="165" spans="1:5" ht="21.75" thickTop="1" x14ac:dyDescent="0.45">
      <c r="A165" s="68"/>
      <c r="B165" s="150" t="s">
        <v>247</v>
      </c>
      <c r="C165" s="65"/>
      <c r="D165" s="73"/>
      <c r="E165" s="66"/>
    </row>
    <row r="166" spans="1:5" ht="21" x14ac:dyDescent="0.45">
      <c r="A166" s="68"/>
      <c r="B166" s="64"/>
      <c r="C166" s="65" t="s">
        <v>248</v>
      </c>
      <c r="D166" s="73">
        <v>9900</v>
      </c>
      <c r="E166" s="66" t="s">
        <v>139</v>
      </c>
    </row>
    <row r="167" spans="1:5" ht="21" x14ac:dyDescent="0.45">
      <c r="A167" s="68"/>
      <c r="B167" s="64"/>
      <c r="C167" s="65" t="s">
        <v>249</v>
      </c>
      <c r="D167" s="73">
        <v>5200</v>
      </c>
      <c r="E167" s="66" t="s">
        <v>139</v>
      </c>
    </row>
    <row r="168" spans="1:5" ht="21" x14ac:dyDescent="0.45">
      <c r="A168" s="68"/>
      <c r="B168" s="64"/>
      <c r="C168" s="65" t="s">
        <v>250</v>
      </c>
      <c r="D168" s="73">
        <v>21850</v>
      </c>
      <c r="E168" s="66" t="s">
        <v>139</v>
      </c>
    </row>
    <row r="169" spans="1:5" ht="21" x14ac:dyDescent="0.45">
      <c r="A169" s="68"/>
      <c r="B169" s="64"/>
      <c r="C169" s="65" t="s">
        <v>251</v>
      </c>
      <c r="D169" s="73">
        <v>13500</v>
      </c>
      <c r="E169" s="66" t="s">
        <v>22</v>
      </c>
    </row>
    <row r="170" spans="1:5" ht="21" x14ac:dyDescent="0.45">
      <c r="A170" s="69"/>
      <c r="B170" s="70"/>
      <c r="C170" s="71" t="s">
        <v>250</v>
      </c>
      <c r="D170" s="151">
        <v>11000</v>
      </c>
      <c r="E170" s="72" t="s">
        <v>139</v>
      </c>
    </row>
    <row r="171" spans="1:5" ht="21" x14ac:dyDescent="0.45">
      <c r="A171" s="172" t="s">
        <v>82</v>
      </c>
      <c r="B171" s="172"/>
      <c r="C171" s="172"/>
      <c r="D171" s="61" t="s">
        <v>31</v>
      </c>
      <c r="E171" s="148" t="s">
        <v>131</v>
      </c>
    </row>
    <row r="172" spans="1:5" ht="21" x14ac:dyDescent="0.45">
      <c r="A172" s="68"/>
      <c r="B172" s="64"/>
      <c r="C172" s="65" t="s">
        <v>250</v>
      </c>
      <c r="D172" s="73">
        <v>11000</v>
      </c>
      <c r="E172" s="66" t="s">
        <v>139</v>
      </c>
    </row>
    <row r="173" spans="1:5" ht="21.75" thickBot="1" x14ac:dyDescent="0.5">
      <c r="A173" s="173" t="s">
        <v>35</v>
      </c>
      <c r="B173" s="174"/>
      <c r="C173" s="175"/>
      <c r="D173" s="76">
        <f>SUM(D166:D172)</f>
        <v>72450</v>
      </c>
      <c r="E173" s="66"/>
    </row>
    <row r="174" spans="1:5" ht="21.75" thickTop="1" x14ac:dyDescent="0.45">
      <c r="A174" s="68"/>
      <c r="B174" s="150" t="s">
        <v>252</v>
      </c>
      <c r="C174" s="65"/>
      <c r="D174" s="73"/>
      <c r="E174" s="66"/>
    </row>
    <row r="175" spans="1:5" ht="21" x14ac:dyDescent="0.45">
      <c r="A175" s="68"/>
      <c r="B175" s="64"/>
      <c r="C175" s="65" t="s">
        <v>253</v>
      </c>
      <c r="D175" s="73">
        <v>45000</v>
      </c>
      <c r="E175" s="66" t="s">
        <v>139</v>
      </c>
    </row>
    <row r="176" spans="1:5" ht="21" x14ac:dyDescent="0.45">
      <c r="A176" s="68"/>
      <c r="B176" s="64"/>
      <c r="C176" s="65" t="s">
        <v>254</v>
      </c>
      <c r="D176" s="73">
        <v>3500</v>
      </c>
      <c r="E176" s="66" t="s">
        <v>139</v>
      </c>
    </row>
    <row r="177" spans="1:5" ht="21" x14ac:dyDescent="0.45">
      <c r="A177" s="68"/>
      <c r="B177" s="64"/>
      <c r="C177" s="65" t="s">
        <v>255</v>
      </c>
      <c r="D177" s="73">
        <v>12500</v>
      </c>
      <c r="E177" s="66" t="s">
        <v>139</v>
      </c>
    </row>
    <row r="178" spans="1:5" ht="21.75" thickBot="1" x14ac:dyDescent="0.5">
      <c r="A178" s="173" t="s">
        <v>35</v>
      </c>
      <c r="B178" s="174"/>
      <c r="C178" s="175"/>
      <c r="D178" s="76">
        <f>SUM(D175:D177)</f>
        <v>61000</v>
      </c>
      <c r="E178" s="66"/>
    </row>
    <row r="179" spans="1:5" ht="21.75" thickTop="1" x14ac:dyDescent="0.45">
      <c r="A179" s="68"/>
      <c r="B179" s="150" t="s">
        <v>256</v>
      </c>
      <c r="C179" s="65"/>
      <c r="D179" s="73"/>
      <c r="E179" s="66"/>
    </row>
    <row r="180" spans="1:5" ht="21" x14ac:dyDescent="0.45">
      <c r="A180" s="68"/>
      <c r="B180" s="64"/>
      <c r="C180" s="65" t="s">
        <v>257</v>
      </c>
      <c r="D180" s="73">
        <f>674170+51000-111650+25000</f>
        <v>638520</v>
      </c>
      <c r="E180" s="66" t="s">
        <v>139</v>
      </c>
    </row>
    <row r="181" spans="1:5" ht="21" x14ac:dyDescent="0.45">
      <c r="A181" s="68"/>
      <c r="B181" s="64"/>
      <c r="C181" s="65" t="s">
        <v>258</v>
      </c>
      <c r="D181" s="73">
        <f>19790+53780</f>
        <v>73570</v>
      </c>
      <c r="E181" s="66" t="s">
        <v>139</v>
      </c>
    </row>
    <row r="182" spans="1:5" ht="21" x14ac:dyDescent="0.45">
      <c r="A182" s="68"/>
      <c r="B182" s="64"/>
      <c r="C182" s="65" t="s">
        <v>258</v>
      </c>
      <c r="D182" s="73">
        <v>24500</v>
      </c>
      <c r="E182" s="66" t="s">
        <v>22</v>
      </c>
    </row>
    <row r="183" spans="1:5" ht="21" x14ac:dyDescent="0.45">
      <c r="A183" s="68"/>
      <c r="B183" s="64"/>
      <c r="C183" s="65" t="s">
        <v>257</v>
      </c>
      <c r="D183" s="73">
        <v>26000</v>
      </c>
      <c r="E183" s="66" t="s">
        <v>192</v>
      </c>
    </row>
    <row r="184" spans="1:5" ht="21" x14ac:dyDescent="0.45">
      <c r="A184" s="68"/>
      <c r="B184" s="64"/>
      <c r="C184" s="65" t="s">
        <v>258</v>
      </c>
      <c r="D184" s="73">
        <v>21000</v>
      </c>
      <c r="E184" s="66" t="s">
        <v>139</v>
      </c>
    </row>
    <row r="185" spans="1:5" ht="21" x14ac:dyDescent="0.45">
      <c r="A185" s="68"/>
      <c r="B185" s="64"/>
      <c r="C185" s="65" t="s">
        <v>260</v>
      </c>
      <c r="D185" s="73">
        <f>9000+9900+4200+4200+5300</f>
        <v>32600</v>
      </c>
      <c r="E185" s="66" t="s">
        <v>139</v>
      </c>
    </row>
    <row r="186" spans="1:5" ht="21" x14ac:dyDescent="0.45">
      <c r="A186" s="68"/>
      <c r="B186" s="64"/>
      <c r="C186" s="65" t="s">
        <v>259</v>
      </c>
      <c r="D186" s="73">
        <v>5000</v>
      </c>
      <c r="E186" s="66" t="s">
        <v>139</v>
      </c>
    </row>
    <row r="187" spans="1:5" ht="21" x14ac:dyDescent="0.45">
      <c r="A187" s="68"/>
      <c r="B187" s="64"/>
      <c r="C187" s="65" t="s">
        <v>259</v>
      </c>
      <c r="D187" s="73">
        <f>19200+15600+4200+12000</f>
        <v>51000</v>
      </c>
      <c r="E187" s="66" t="s">
        <v>139</v>
      </c>
    </row>
    <row r="188" spans="1:5" ht="21.75" thickBot="1" x14ac:dyDescent="0.5">
      <c r="A188" s="173" t="s">
        <v>35</v>
      </c>
      <c r="B188" s="174"/>
      <c r="C188" s="175"/>
      <c r="D188" s="76">
        <f>SUM(D180:D187)</f>
        <v>872190</v>
      </c>
      <c r="E188" s="66"/>
    </row>
    <row r="189" spans="1:5" ht="21.75" thickTop="1" x14ac:dyDescent="0.45">
      <c r="A189" s="68"/>
      <c r="B189" s="150" t="s">
        <v>261</v>
      </c>
      <c r="C189" s="65"/>
      <c r="D189" s="73"/>
      <c r="E189" s="66"/>
    </row>
    <row r="190" spans="1:5" ht="21" x14ac:dyDescent="0.45">
      <c r="A190" s="68"/>
      <c r="B190" s="64"/>
      <c r="C190" s="65" t="s">
        <v>262</v>
      </c>
      <c r="D190" s="73">
        <v>50000</v>
      </c>
      <c r="E190" s="66" t="s">
        <v>139</v>
      </c>
    </row>
    <row r="191" spans="1:5" ht="21" x14ac:dyDescent="0.45">
      <c r="A191" s="68"/>
      <c r="B191" s="64"/>
      <c r="C191" s="65" t="s">
        <v>263</v>
      </c>
      <c r="D191" s="73">
        <v>6800</v>
      </c>
      <c r="E191" s="66" t="s">
        <v>139</v>
      </c>
    </row>
    <row r="192" spans="1:5" ht="21.75" thickBot="1" x14ac:dyDescent="0.5">
      <c r="A192" s="173" t="s">
        <v>35</v>
      </c>
      <c r="B192" s="174"/>
      <c r="C192" s="175"/>
      <c r="D192" s="76">
        <f>SUM(D190:D191)</f>
        <v>56800</v>
      </c>
      <c r="E192" s="66"/>
    </row>
    <row r="193" spans="1:5" ht="21.75" thickTop="1" x14ac:dyDescent="0.45">
      <c r="A193" s="68"/>
      <c r="B193" s="64"/>
      <c r="C193" s="65"/>
      <c r="D193" s="149"/>
      <c r="E193" s="66"/>
    </row>
    <row r="194" spans="1:5" ht="21" x14ac:dyDescent="0.45">
      <c r="A194" s="68"/>
      <c r="B194" s="150" t="s">
        <v>264</v>
      </c>
      <c r="C194" s="65"/>
      <c r="D194" s="73"/>
      <c r="E194" s="66"/>
    </row>
    <row r="195" spans="1:5" ht="21" x14ac:dyDescent="0.45">
      <c r="A195" s="68"/>
      <c r="B195" s="64"/>
      <c r="C195" s="65" t="s">
        <v>265</v>
      </c>
      <c r="D195" s="73">
        <v>26000</v>
      </c>
      <c r="E195" s="66" t="s">
        <v>139</v>
      </c>
    </row>
    <row r="196" spans="1:5" ht="21" x14ac:dyDescent="0.45">
      <c r="A196" s="68"/>
      <c r="B196" s="64"/>
      <c r="C196" s="65" t="s">
        <v>266</v>
      </c>
      <c r="D196" s="73">
        <v>1500</v>
      </c>
      <c r="E196" s="66" t="s">
        <v>139</v>
      </c>
    </row>
    <row r="197" spans="1:5" ht="21" x14ac:dyDescent="0.45">
      <c r="A197" s="68"/>
      <c r="B197" s="64"/>
      <c r="C197" s="65" t="s">
        <v>267</v>
      </c>
      <c r="D197" s="73">
        <v>25000</v>
      </c>
      <c r="E197" s="66" t="s">
        <v>139</v>
      </c>
    </row>
    <row r="198" spans="1:5" ht="21" x14ac:dyDescent="0.45">
      <c r="A198" s="68"/>
      <c r="B198" s="64"/>
      <c r="C198" s="65" t="s">
        <v>268</v>
      </c>
      <c r="D198" s="73">
        <v>18000</v>
      </c>
      <c r="E198" s="66" t="s">
        <v>139</v>
      </c>
    </row>
    <row r="199" spans="1:5" ht="21.75" thickBot="1" x14ac:dyDescent="0.5">
      <c r="A199" s="173" t="s">
        <v>35</v>
      </c>
      <c r="B199" s="174"/>
      <c r="C199" s="175"/>
      <c r="D199" s="76">
        <f>SUM(D195:D198)</f>
        <v>70500</v>
      </c>
      <c r="E199" s="66"/>
    </row>
    <row r="200" spans="1:5" ht="21.75" thickTop="1" x14ac:dyDescent="0.45">
      <c r="A200" s="68"/>
      <c r="B200" s="150" t="s">
        <v>269</v>
      </c>
      <c r="C200" s="65"/>
      <c r="D200" s="73"/>
      <c r="E200" s="66"/>
    </row>
    <row r="201" spans="1:5" ht="21" x14ac:dyDescent="0.45">
      <c r="A201" s="68"/>
      <c r="B201" s="64"/>
      <c r="C201" s="65" t="s">
        <v>270</v>
      </c>
      <c r="D201" s="73">
        <f>14000+40000</f>
        <v>54000</v>
      </c>
      <c r="E201" s="66" t="s">
        <v>139</v>
      </c>
    </row>
    <row r="202" spans="1:5" ht="21" x14ac:dyDescent="0.45">
      <c r="A202" s="68"/>
      <c r="B202" s="64"/>
      <c r="C202" s="65" t="s">
        <v>271</v>
      </c>
      <c r="D202" s="73">
        <v>146860</v>
      </c>
      <c r="E202" s="66" t="s">
        <v>22</v>
      </c>
    </row>
    <row r="203" spans="1:5" ht="21.75" thickBot="1" x14ac:dyDescent="0.5">
      <c r="A203" s="173" t="s">
        <v>35</v>
      </c>
      <c r="B203" s="174"/>
      <c r="C203" s="175"/>
      <c r="D203" s="76">
        <f>SUM(D201:D202)</f>
        <v>200860</v>
      </c>
      <c r="E203" s="66"/>
    </row>
    <row r="204" spans="1:5" ht="21.75" thickTop="1" x14ac:dyDescent="0.45">
      <c r="A204" s="180" t="s">
        <v>272</v>
      </c>
      <c r="B204" s="180"/>
      <c r="C204" s="181"/>
      <c r="D204" s="158">
        <f>D203+D199+D192+D188+D178+D173+D164+D155+D150+D144+D119+D110+D102+D88+D84+D25+D10</f>
        <v>18685652</v>
      </c>
      <c r="E204" s="72"/>
    </row>
  </sheetData>
  <mergeCells count="27">
    <mergeCell ref="A1:E1"/>
    <mergeCell ref="A2:E2"/>
    <mergeCell ref="A3:E3"/>
    <mergeCell ref="A5:C5"/>
    <mergeCell ref="A35:C35"/>
    <mergeCell ref="A10:C10"/>
    <mergeCell ref="A25:C25"/>
    <mergeCell ref="A204:C204"/>
    <mergeCell ref="A150:C150"/>
    <mergeCell ref="A155:C155"/>
    <mergeCell ref="A164:C164"/>
    <mergeCell ref="A173:C173"/>
    <mergeCell ref="A171:C171"/>
    <mergeCell ref="A199:C199"/>
    <mergeCell ref="A203:C203"/>
    <mergeCell ref="A178:C178"/>
    <mergeCell ref="A188:C188"/>
    <mergeCell ref="A192:C192"/>
    <mergeCell ref="A84:C84"/>
    <mergeCell ref="A88:C88"/>
    <mergeCell ref="A102:C102"/>
    <mergeCell ref="A144:C144"/>
    <mergeCell ref="A69:C69"/>
    <mergeCell ref="A103:C103"/>
    <mergeCell ref="A137:C137"/>
    <mergeCell ref="A110:C110"/>
    <mergeCell ref="A119:C119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7" workbookViewId="0">
      <selection activeCell="C29" sqref="C29"/>
    </sheetView>
  </sheetViews>
  <sheetFormatPr defaultRowHeight="23.25" x14ac:dyDescent="0.5"/>
  <cols>
    <col min="1" max="1" width="5.5" style="1" customWidth="1"/>
    <col min="2" max="2" width="9" style="1" customWidth="1"/>
    <col min="3" max="3" width="55.125" style="1" customWidth="1"/>
    <col min="4" max="4" width="12" style="1" bestFit="1" customWidth="1"/>
    <col min="5" max="16384" width="9" style="1"/>
  </cols>
  <sheetData>
    <row r="1" spans="1:4" x14ac:dyDescent="0.5">
      <c r="A1" s="160" t="s">
        <v>0</v>
      </c>
      <c r="B1" s="160"/>
      <c r="C1" s="160"/>
      <c r="D1" s="160"/>
    </row>
    <row r="2" spans="1:4" x14ac:dyDescent="0.5">
      <c r="A2" s="160" t="s">
        <v>26</v>
      </c>
      <c r="B2" s="160"/>
      <c r="C2" s="160"/>
      <c r="D2" s="160"/>
    </row>
    <row r="3" spans="1:4" x14ac:dyDescent="0.5">
      <c r="A3" s="160" t="s">
        <v>39</v>
      </c>
      <c r="B3" s="160"/>
      <c r="C3" s="160"/>
      <c r="D3" s="160"/>
    </row>
    <row r="5" spans="1:4" x14ac:dyDescent="0.5">
      <c r="A5" s="3" t="s">
        <v>40</v>
      </c>
      <c r="B5" s="3"/>
      <c r="C5" s="3"/>
    </row>
    <row r="6" spans="1:4" x14ac:dyDescent="0.5">
      <c r="A6" s="3"/>
      <c r="B6" s="3" t="s">
        <v>41</v>
      </c>
      <c r="D6" s="9">
        <v>0</v>
      </c>
    </row>
    <row r="7" spans="1:4" x14ac:dyDescent="0.5">
      <c r="B7" s="3" t="s">
        <v>42</v>
      </c>
      <c r="C7" s="1" t="s">
        <v>43</v>
      </c>
      <c r="D7" s="6">
        <v>17286139.949999999</v>
      </c>
    </row>
    <row r="8" spans="1:4" x14ac:dyDescent="0.5">
      <c r="C8" s="1" t="s">
        <v>44</v>
      </c>
      <c r="D8" s="6">
        <v>244000.33</v>
      </c>
    </row>
    <row r="9" spans="1:4" x14ac:dyDescent="0.5">
      <c r="C9" s="1" t="s">
        <v>45</v>
      </c>
      <c r="D9" s="6">
        <v>0</v>
      </c>
    </row>
    <row r="10" spans="1:4" x14ac:dyDescent="0.5">
      <c r="C10" s="1" t="s">
        <v>46</v>
      </c>
      <c r="D10" s="6">
        <v>11443447.699999999</v>
      </c>
    </row>
    <row r="11" spans="1:4" x14ac:dyDescent="0.5">
      <c r="C11" s="1" t="s">
        <v>47</v>
      </c>
      <c r="D11" s="6">
        <v>6721425.8300000001</v>
      </c>
    </row>
    <row r="12" spans="1:4" x14ac:dyDescent="0.5">
      <c r="C12" s="1" t="s">
        <v>48</v>
      </c>
      <c r="D12" s="7">
        <v>856070.07</v>
      </c>
    </row>
    <row r="13" spans="1:4" ht="24" thickBot="1" x14ac:dyDescent="0.55000000000000004">
      <c r="B13" s="3" t="s">
        <v>35</v>
      </c>
      <c r="D13" s="8">
        <f>SUM(D6:D12)</f>
        <v>36551083.879999995</v>
      </c>
    </row>
    <row r="14" spans="1:4" ht="24" thickTop="1" x14ac:dyDescent="0.5">
      <c r="A14" s="3"/>
      <c r="D14" s="9"/>
    </row>
    <row r="15" spans="1:4" x14ac:dyDescent="0.5">
      <c r="A15" s="3" t="s">
        <v>49</v>
      </c>
      <c r="D15" s="9"/>
    </row>
    <row r="16" spans="1:4" x14ac:dyDescent="0.5">
      <c r="A16" s="3"/>
      <c r="B16" s="1" t="s">
        <v>50</v>
      </c>
      <c r="C16" s="1" t="s">
        <v>295</v>
      </c>
      <c r="D16" s="9">
        <v>21800</v>
      </c>
    </row>
    <row r="17" spans="1:4" x14ac:dyDescent="0.5">
      <c r="A17" s="3"/>
      <c r="C17" s="1" t="s">
        <v>296</v>
      </c>
      <c r="D17" s="9">
        <v>1090</v>
      </c>
    </row>
    <row r="18" spans="1:4" x14ac:dyDescent="0.5">
      <c r="A18" s="3"/>
      <c r="B18" s="3"/>
      <c r="C18" s="1" t="s">
        <v>297</v>
      </c>
      <c r="D18" s="9">
        <v>106400</v>
      </c>
    </row>
    <row r="19" spans="1:4" x14ac:dyDescent="0.5">
      <c r="A19" s="3"/>
      <c r="B19" s="3"/>
      <c r="C19" s="1" t="s">
        <v>298</v>
      </c>
      <c r="D19" s="9">
        <v>28800</v>
      </c>
    </row>
    <row r="20" spans="1:4" x14ac:dyDescent="0.5">
      <c r="A20" s="3"/>
      <c r="B20" s="3"/>
      <c r="C20" s="1" t="s">
        <v>299</v>
      </c>
      <c r="D20" s="9">
        <v>1933000</v>
      </c>
    </row>
    <row r="21" spans="1:4" x14ac:dyDescent="0.5">
      <c r="A21" s="3"/>
      <c r="B21" s="3"/>
      <c r="C21" s="1" t="s">
        <v>300</v>
      </c>
      <c r="D21" s="9">
        <v>339200</v>
      </c>
    </row>
    <row r="22" spans="1:4" x14ac:dyDescent="0.5">
      <c r="A22" s="3"/>
      <c r="B22" s="3"/>
      <c r="C22" s="1" t="s">
        <v>301</v>
      </c>
      <c r="D22" s="9">
        <v>900000</v>
      </c>
    </row>
    <row r="23" spans="1:4" ht="24" thickBot="1" x14ac:dyDescent="0.55000000000000004">
      <c r="A23" s="3"/>
      <c r="B23" s="3" t="s">
        <v>35</v>
      </c>
      <c r="D23" s="8">
        <f>SUM(D16:D22)</f>
        <v>3330290</v>
      </c>
    </row>
    <row r="24" spans="1:4" ht="24" thickTop="1" x14ac:dyDescent="0.5">
      <c r="A24" s="3"/>
      <c r="D24" s="9"/>
    </row>
  </sheetData>
  <mergeCells count="3">
    <mergeCell ref="A1:D1"/>
    <mergeCell ref="A2:D2"/>
    <mergeCell ref="A3:D3"/>
  </mergeCells>
  <pageMargins left="0.78740157480314965" right="0.31496062992125984" top="0.35433070866141736" bottom="0.15748031496062992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7" workbookViewId="0">
      <selection activeCell="F43" sqref="F43"/>
    </sheetView>
  </sheetViews>
  <sheetFormatPr defaultRowHeight="14.25" x14ac:dyDescent="0.2"/>
  <cols>
    <col min="1" max="1" width="8.875" customWidth="1"/>
    <col min="2" max="2" width="45.75" customWidth="1"/>
    <col min="3" max="3" width="8.875" customWidth="1"/>
    <col min="4" max="4" width="13.25" customWidth="1"/>
  </cols>
  <sheetData>
    <row r="1" spans="1:4" ht="23.25" x14ac:dyDescent="0.5">
      <c r="A1" s="160" t="s">
        <v>0</v>
      </c>
      <c r="B1" s="160"/>
      <c r="C1" s="160"/>
      <c r="D1" s="160"/>
    </row>
    <row r="2" spans="1:4" ht="23.25" x14ac:dyDescent="0.5">
      <c r="A2" s="160" t="s">
        <v>26</v>
      </c>
      <c r="B2" s="160"/>
      <c r="C2" s="160"/>
      <c r="D2" s="160"/>
    </row>
    <row r="3" spans="1:4" ht="23.25" x14ac:dyDescent="0.5">
      <c r="A3" s="160" t="s">
        <v>39</v>
      </c>
      <c r="B3" s="160"/>
      <c r="C3" s="160"/>
      <c r="D3" s="160"/>
    </row>
    <row r="4" spans="1:4" ht="23.25" x14ac:dyDescent="0.5">
      <c r="A4" s="98"/>
      <c r="B4" s="98"/>
      <c r="C4" s="98"/>
      <c r="D4" s="98"/>
    </row>
    <row r="5" spans="1:4" ht="23.25" x14ac:dyDescent="0.5">
      <c r="A5" s="3" t="s">
        <v>51</v>
      </c>
      <c r="B5" s="1"/>
      <c r="C5" s="1"/>
      <c r="D5" s="1"/>
    </row>
    <row r="6" spans="1:4" ht="23.25" x14ac:dyDescent="0.5">
      <c r="A6" s="1"/>
      <c r="B6" s="1"/>
      <c r="C6" s="1"/>
      <c r="D6" s="1"/>
    </row>
    <row r="7" spans="1:4" ht="23.25" x14ac:dyDescent="0.5">
      <c r="A7" s="1"/>
      <c r="B7" s="182" t="s">
        <v>52</v>
      </c>
      <c r="C7" s="163"/>
      <c r="D7" s="99" t="s">
        <v>31</v>
      </c>
    </row>
    <row r="8" spans="1:4" ht="23.25" x14ac:dyDescent="0.5">
      <c r="A8" s="1"/>
      <c r="B8" s="12" t="s">
        <v>53</v>
      </c>
      <c r="C8" s="16"/>
      <c r="D8" s="116">
        <v>35569</v>
      </c>
    </row>
    <row r="9" spans="1:4" ht="23.25" x14ac:dyDescent="0.5">
      <c r="A9" s="1"/>
      <c r="B9" s="18" t="s">
        <v>351</v>
      </c>
      <c r="C9" s="19"/>
      <c r="D9" s="116">
        <v>56902.68</v>
      </c>
    </row>
    <row r="10" spans="1:4" ht="23.25" x14ac:dyDescent="0.5">
      <c r="A10" s="1"/>
      <c r="B10" s="18" t="s">
        <v>352</v>
      </c>
      <c r="C10" s="15"/>
      <c r="D10" s="116">
        <v>6580</v>
      </c>
    </row>
    <row r="11" spans="1:4" ht="23.25" x14ac:dyDescent="0.5">
      <c r="A11" s="1"/>
      <c r="B11" s="163" t="s">
        <v>35</v>
      </c>
      <c r="C11" s="183"/>
      <c r="D11" s="117">
        <f>SUM(D8:D10)</f>
        <v>99051.68</v>
      </c>
    </row>
    <row r="12" spans="1:4" ht="23.25" x14ac:dyDescent="0.5">
      <c r="A12" s="1"/>
      <c r="B12" s="1"/>
      <c r="C12" s="1"/>
      <c r="D12" s="1"/>
    </row>
    <row r="13" spans="1:4" ht="23.25" x14ac:dyDescent="0.5">
      <c r="A13" s="98"/>
      <c r="B13" s="98"/>
      <c r="C13" s="98"/>
    </row>
    <row r="14" spans="1:4" ht="23.25" x14ac:dyDescent="0.5">
      <c r="A14" s="1"/>
      <c r="B14" s="1"/>
      <c r="C14" s="1"/>
    </row>
    <row r="15" spans="1:4" ht="23.25" x14ac:dyDescent="0.5">
      <c r="A15" s="1"/>
      <c r="B15" s="1"/>
      <c r="C15" s="1"/>
    </row>
    <row r="16" spans="1:4" ht="23.25" x14ac:dyDescent="0.5">
      <c r="A16" s="3" t="s">
        <v>54</v>
      </c>
      <c r="B16" s="3"/>
      <c r="C16" s="1"/>
    </row>
    <row r="17" spans="1:4" ht="23.25" x14ac:dyDescent="0.5">
      <c r="A17" s="3"/>
      <c r="B17" s="1" t="s">
        <v>55</v>
      </c>
      <c r="C17" s="9"/>
      <c r="D17" s="9">
        <v>9395</v>
      </c>
    </row>
    <row r="18" spans="1:4" ht="23.25" x14ac:dyDescent="0.5">
      <c r="A18" s="1"/>
      <c r="B18" s="1" t="s">
        <v>56</v>
      </c>
      <c r="C18" s="9"/>
      <c r="D18" s="6">
        <v>0</v>
      </c>
    </row>
    <row r="19" spans="1:4" ht="24" thickBot="1" x14ac:dyDescent="0.55000000000000004">
      <c r="A19" s="1"/>
      <c r="B19" s="3" t="s">
        <v>35</v>
      </c>
      <c r="C19" s="9"/>
      <c r="D19" s="8">
        <f>SUM(D17:D18)</f>
        <v>9395</v>
      </c>
    </row>
    <row r="20" spans="1:4" ht="24" thickTop="1" x14ac:dyDescent="0.5">
      <c r="A20" s="3"/>
      <c r="B20" s="1"/>
      <c r="C20" s="9"/>
    </row>
    <row r="21" spans="1:4" ht="23.25" x14ac:dyDescent="0.5">
      <c r="A21" s="3"/>
      <c r="B21" s="1"/>
      <c r="C21" s="9"/>
    </row>
  </sheetData>
  <mergeCells count="5">
    <mergeCell ref="B7:C7"/>
    <mergeCell ref="B11:C11"/>
    <mergeCell ref="A1:D1"/>
    <mergeCell ref="A2:D2"/>
    <mergeCell ref="A3:D3"/>
  </mergeCells>
  <pageMargins left="0.78740157480314965" right="0.59055118110236227" top="0.78740157480314965" bottom="0.59055118110236227" header="0.31496062992125984" footer="0.31496062992125984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67" workbookViewId="0">
      <selection activeCell="F78" sqref="F78"/>
    </sheetView>
  </sheetViews>
  <sheetFormatPr defaultRowHeight="23.25" x14ac:dyDescent="0.5"/>
  <cols>
    <col min="1" max="1" width="12.5" style="1" customWidth="1"/>
    <col min="2" max="2" width="23.75" style="1" bestFit="1" customWidth="1"/>
    <col min="3" max="3" width="13.5" style="1" bestFit="1" customWidth="1"/>
    <col min="4" max="4" width="16.75" style="1" bestFit="1" customWidth="1"/>
    <col min="5" max="5" width="20" style="1" customWidth="1"/>
    <col min="6" max="6" width="32.875" style="1" customWidth="1"/>
    <col min="7" max="7" width="13.5" style="91" customWidth="1"/>
    <col min="8" max="16384" width="9" style="1"/>
  </cols>
  <sheetData>
    <row r="1" spans="1:7" x14ac:dyDescent="0.5">
      <c r="A1" s="160" t="s">
        <v>0</v>
      </c>
      <c r="B1" s="160"/>
      <c r="C1" s="160"/>
      <c r="D1" s="160"/>
      <c r="E1" s="160"/>
      <c r="F1" s="160"/>
      <c r="G1" s="160"/>
    </row>
    <row r="2" spans="1:7" x14ac:dyDescent="0.5">
      <c r="A2" s="160" t="s">
        <v>26</v>
      </c>
      <c r="B2" s="160"/>
      <c r="C2" s="160"/>
      <c r="D2" s="160"/>
      <c r="E2" s="160"/>
      <c r="F2" s="160"/>
      <c r="G2" s="160"/>
    </row>
    <row r="3" spans="1:7" x14ac:dyDescent="0.5">
      <c r="A3" s="160" t="s">
        <v>39</v>
      </c>
      <c r="B3" s="160"/>
      <c r="C3" s="160"/>
      <c r="D3" s="160"/>
      <c r="E3" s="160"/>
      <c r="F3" s="160"/>
      <c r="G3" s="160"/>
    </row>
    <row r="5" spans="1:7" x14ac:dyDescent="0.5">
      <c r="A5" s="3" t="s">
        <v>354</v>
      </c>
      <c r="B5" s="3"/>
      <c r="C5" s="3"/>
      <c r="D5" s="4"/>
    </row>
    <row r="6" spans="1:7" x14ac:dyDescent="0.5">
      <c r="A6" s="3"/>
      <c r="D6" s="2"/>
      <c r="E6" s="9"/>
    </row>
    <row r="7" spans="1:7" x14ac:dyDescent="0.5">
      <c r="A7" s="20" t="s">
        <v>57</v>
      </c>
      <c r="B7" s="20" t="s">
        <v>58</v>
      </c>
      <c r="C7" s="20" t="s">
        <v>59</v>
      </c>
      <c r="D7" s="20" t="s">
        <v>60</v>
      </c>
      <c r="E7" s="21" t="s">
        <v>61</v>
      </c>
      <c r="F7" s="20" t="s">
        <v>50</v>
      </c>
      <c r="G7" s="103" t="s">
        <v>31</v>
      </c>
    </row>
    <row r="8" spans="1:7" x14ac:dyDescent="0.5">
      <c r="A8" s="14" t="s">
        <v>309</v>
      </c>
      <c r="B8" s="14" t="s">
        <v>310</v>
      </c>
      <c r="C8" s="14" t="s">
        <v>311</v>
      </c>
      <c r="D8" s="22" t="s">
        <v>110</v>
      </c>
      <c r="E8" s="23" t="s">
        <v>313</v>
      </c>
      <c r="F8" s="14" t="s">
        <v>312</v>
      </c>
      <c r="G8" s="104">
        <v>525011.04</v>
      </c>
    </row>
    <row r="9" spans="1:7" x14ac:dyDescent="0.5">
      <c r="A9" s="24" t="s">
        <v>309</v>
      </c>
      <c r="B9" s="24" t="s">
        <v>327</v>
      </c>
      <c r="C9" s="24" t="s">
        <v>315</v>
      </c>
      <c r="D9" s="25" t="s">
        <v>111</v>
      </c>
      <c r="E9" s="26" t="s">
        <v>316</v>
      </c>
      <c r="F9" s="24" t="s">
        <v>317</v>
      </c>
      <c r="G9" s="105">
        <v>99600</v>
      </c>
    </row>
    <row r="10" spans="1:7" x14ac:dyDescent="0.5">
      <c r="A10" s="24" t="s">
        <v>309</v>
      </c>
      <c r="B10" s="24" t="s">
        <v>327</v>
      </c>
      <c r="C10" s="24" t="s">
        <v>315</v>
      </c>
      <c r="D10" s="25" t="s">
        <v>111</v>
      </c>
      <c r="E10" s="26" t="s">
        <v>316</v>
      </c>
      <c r="F10" s="24" t="s">
        <v>318</v>
      </c>
      <c r="G10" s="105">
        <v>100000</v>
      </c>
    </row>
    <row r="11" spans="1:7" x14ac:dyDescent="0.5">
      <c r="A11" s="24" t="s">
        <v>309</v>
      </c>
      <c r="B11" s="24" t="s">
        <v>327</v>
      </c>
      <c r="C11" s="24" t="s">
        <v>315</v>
      </c>
      <c r="D11" s="25" t="s">
        <v>111</v>
      </c>
      <c r="E11" s="26" t="s">
        <v>316</v>
      </c>
      <c r="F11" s="24" t="s">
        <v>319</v>
      </c>
      <c r="G11" s="105">
        <v>100000</v>
      </c>
    </row>
    <row r="12" spans="1:7" x14ac:dyDescent="0.5">
      <c r="A12" s="24" t="s">
        <v>309</v>
      </c>
      <c r="B12" s="24" t="s">
        <v>327</v>
      </c>
      <c r="C12" s="24" t="s">
        <v>315</v>
      </c>
      <c r="D12" s="25" t="s">
        <v>111</v>
      </c>
      <c r="E12" s="26" t="s">
        <v>316</v>
      </c>
      <c r="F12" s="24" t="s">
        <v>320</v>
      </c>
      <c r="G12" s="105">
        <v>43600</v>
      </c>
    </row>
    <row r="13" spans="1:7" x14ac:dyDescent="0.5">
      <c r="A13" s="24" t="s">
        <v>309</v>
      </c>
      <c r="B13" s="24" t="s">
        <v>327</v>
      </c>
      <c r="C13" s="24" t="s">
        <v>315</v>
      </c>
      <c r="D13" s="25" t="s">
        <v>111</v>
      </c>
      <c r="E13" s="26" t="s">
        <v>316</v>
      </c>
      <c r="F13" s="24" t="s">
        <v>328</v>
      </c>
      <c r="G13" s="105">
        <v>351711</v>
      </c>
    </row>
    <row r="14" spans="1:7" x14ac:dyDescent="0.5">
      <c r="A14" s="24" t="s">
        <v>309</v>
      </c>
      <c r="B14" s="24" t="s">
        <v>327</v>
      </c>
      <c r="C14" s="24" t="s">
        <v>315</v>
      </c>
      <c r="D14" s="25" t="s">
        <v>111</v>
      </c>
      <c r="E14" s="26" t="s">
        <v>316</v>
      </c>
      <c r="F14" s="24" t="s">
        <v>321</v>
      </c>
      <c r="G14" s="105">
        <v>229938</v>
      </c>
    </row>
    <row r="15" spans="1:7" x14ac:dyDescent="0.5">
      <c r="A15" s="24" t="s">
        <v>309</v>
      </c>
      <c r="B15" s="24" t="s">
        <v>327</v>
      </c>
      <c r="C15" s="24" t="s">
        <v>315</v>
      </c>
      <c r="D15" s="25" t="s">
        <v>111</v>
      </c>
      <c r="E15" s="26" t="s">
        <v>316</v>
      </c>
      <c r="F15" s="24" t="s">
        <v>322</v>
      </c>
      <c r="G15" s="105">
        <v>291000</v>
      </c>
    </row>
    <row r="16" spans="1:7" x14ac:dyDescent="0.5">
      <c r="A16" s="24" t="s">
        <v>309</v>
      </c>
      <c r="B16" s="24" t="s">
        <v>327</v>
      </c>
      <c r="C16" s="24" t="s">
        <v>315</v>
      </c>
      <c r="D16" s="25" t="s">
        <v>111</v>
      </c>
      <c r="E16" s="28" t="s">
        <v>326</v>
      </c>
      <c r="F16" s="27" t="s">
        <v>323</v>
      </c>
      <c r="G16" s="108">
        <v>729000</v>
      </c>
    </row>
    <row r="17" spans="1:7" x14ac:dyDescent="0.5">
      <c r="A17" s="24" t="s">
        <v>309</v>
      </c>
      <c r="B17" s="27" t="s">
        <v>314</v>
      </c>
      <c r="C17" s="27" t="s">
        <v>314</v>
      </c>
      <c r="D17" s="127" t="s">
        <v>325</v>
      </c>
      <c r="E17" s="28" t="s">
        <v>325</v>
      </c>
      <c r="F17" s="27" t="s">
        <v>324</v>
      </c>
      <c r="G17" s="108">
        <v>25000</v>
      </c>
    </row>
    <row r="18" spans="1:7" ht="44.25" customHeight="1" x14ac:dyDescent="0.5">
      <c r="A18" s="24" t="s">
        <v>309</v>
      </c>
      <c r="B18" s="24" t="s">
        <v>314</v>
      </c>
      <c r="C18" s="24" t="s">
        <v>314</v>
      </c>
      <c r="D18" s="128" t="s">
        <v>108</v>
      </c>
      <c r="E18" s="129" t="s">
        <v>329</v>
      </c>
      <c r="F18" s="24"/>
      <c r="G18" s="105">
        <v>216259</v>
      </c>
    </row>
    <row r="19" spans="1:7" ht="48.75" customHeight="1" x14ac:dyDescent="0.5">
      <c r="A19" s="24" t="s">
        <v>309</v>
      </c>
      <c r="B19" s="24" t="s">
        <v>314</v>
      </c>
      <c r="C19" s="24" t="s">
        <v>330</v>
      </c>
      <c r="D19" s="128" t="s">
        <v>108</v>
      </c>
      <c r="E19" s="129" t="s">
        <v>329</v>
      </c>
      <c r="F19" s="24"/>
      <c r="G19" s="105">
        <v>111911</v>
      </c>
    </row>
    <row r="20" spans="1:7" ht="49.5" customHeight="1" x14ac:dyDescent="0.5">
      <c r="A20" s="29" t="s">
        <v>309</v>
      </c>
      <c r="B20" s="29" t="s">
        <v>310</v>
      </c>
      <c r="C20" s="125" t="s">
        <v>331</v>
      </c>
      <c r="D20" s="131" t="s">
        <v>108</v>
      </c>
      <c r="E20" s="126" t="s">
        <v>329</v>
      </c>
      <c r="F20" s="29"/>
      <c r="G20" s="106">
        <v>97169</v>
      </c>
    </row>
    <row r="21" spans="1:7" ht="46.5" customHeight="1" x14ac:dyDescent="0.5">
      <c r="A21" s="132" t="s">
        <v>309</v>
      </c>
      <c r="B21" s="132" t="s">
        <v>314</v>
      </c>
      <c r="C21" s="133" t="s">
        <v>332</v>
      </c>
      <c r="D21" s="134" t="s">
        <v>108</v>
      </c>
      <c r="E21" s="135" t="s">
        <v>329</v>
      </c>
      <c r="F21" s="132"/>
      <c r="G21" s="136">
        <v>99449</v>
      </c>
    </row>
    <row r="22" spans="1:7" ht="46.5" x14ac:dyDescent="0.5">
      <c r="A22" s="24" t="s">
        <v>309</v>
      </c>
      <c r="B22" s="24" t="s">
        <v>314</v>
      </c>
      <c r="C22" s="24" t="s">
        <v>330</v>
      </c>
      <c r="D22" s="130" t="s">
        <v>333</v>
      </c>
      <c r="E22" s="129" t="s">
        <v>334</v>
      </c>
      <c r="F22" s="24"/>
      <c r="G22" s="105">
        <v>10080</v>
      </c>
    </row>
    <row r="23" spans="1:7" ht="46.5" x14ac:dyDescent="0.5">
      <c r="A23" s="24" t="s">
        <v>309</v>
      </c>
      <c r="B23" s="24" t="s">
        <v>314</v>
      </c>
      <c r="C23" s="24" t="s">
        <v>330</v>
      </c>
      <c r="D23" s="130" t="s">
        <v>333</v>
      </c>
      <c r="E23" s="129" t="s">
        <v>335</v>
      </c>
      <c r="F23" s="24"/>
      <c r="G23" s="106">
        <v>2000</v>
      </c>
    </row>
    <row r="24" spans="1:7" ht="42" customHeight="1" x14ac:dyDescent="0.5">
      <c r="A24" s="184" t="s">
        <v>35</v>
      </c>
      <c r="B24" s="185"/>
      <c r="C24" s="185"/>
      <c r="D24" s="185"/>
      <c r="E24" s="185"/>
      <c r="F24" s="186"/>
      <c r="G24" s="107">
        <f>SUM(G8:G23)</f>
        <v>3031728.04</v>
      </c>
    </row>
    <row r="25" spans="1:7" x14ac:dyDescent="0.5">
      <c r="A25" s="110"/>
      <c r="B25" s="110"/>
      <c r="C25" s="110"/>
      <c r="D25" s="110"/>
      <c r="E25" s="110"/>
      <c r="F25" s="110"/>
      <c r="G25" s="93"/>
    </row>
    <row r="26" spans="1:7" x14ac:dyDescent="0.5">
      <c r="A26" s="110"/>
      <c r="B26" s="110"/>
      <c r="C26" s="110"/>
      <c r="D26" s="110"/>
      <c r="E26" s="110"/>
      <c r="F26" s="110"/>
      <c r="G26" s="93"/>
    </row>
    <row r="27" spans="1:7" x14ac:dyDescent="0.5">
      <c r="A27" s="110"/>
      <c r="B27" s="110"/>
      <c r="C27" s="110"/>
      <c r="D27" s="110"/>
      <c r="E27" s="110"/>
      <c r="F27" s="110"/>
      <c r="G27" s="93"/>
    </row>
    <row r="28" spans="1:7" x14ac:dyDescent="0.5">
      <c r="A28" s="110"/>
      <c r="B28" s="110"/>
      <c r="C28" s="110"/>
      <c r="D28" s="110"/>
      <c r="E28" s="110"/>
      <c r="F28" s="110"/>
      <c r="G28" s="93"/>
    </row>
    <row r="29" spans="1:7" x14ac:dyDescent="0.5">
      <c r="A29" s="110"/>
      <c r="B29" s="110"/>
      <c r="C29" s="110"/>
      <c r="D29" s="110"/>
      <c r="E29" s="110"/>
      <c r="F29" s="110"/>
      <c r="G29" s="93"/>
    </row>
    <row r="30" spans="1:7" x14ac:dyDescent="0.5">
      <c r="A30" s="110"/>
      <c r="B30" s="110"/>
      <c r="C30" s="110"/>
      <c r="D30" s="110"/>
      <c r="E30" s="110"/>
      <c r="F30" s="110"/>
      <c r="G30" s="93"/>
    </row>
    <row r="31" spans="1:7" x14ac:dyDescent="0.5">
      <c r="A31" s="110"/>
      <c r="B31" s="110"/>
      <c r="C31" s="110"/>
      <c r="D31" s="110"/>
      <c r="E31" s="110"/>
      <c r="F31" s="110"/>
      <c r="G31" s="93"/>
    </row>
    <row r="32" spans="1:7" x14ac:dyDescent="0.5">
      <c r="A32" s="110"/>
      <c r="B32" s="110"/>
      <c r="C32" s="110"/>
      <c r="D32" s="110"/>
      <c r="E32" s="110"/>
      <c r="F32" s="110"/>
      <c r="G32" s="93"/>
    </row>
    <row r="33" spans="1:9" x14ac:dyDescent="0.5">
      <c r="A33" s="110"/>
      <c r="B33" s="110"/>
      <c r="C33" s="110"/>
      <c r="D33" s="110"/>
      <c r="E33" s="110"/>
      <c r="F33" s="110"/>
      <c r="G33" s="93"/>
    </row>
    <row r="34" spans="1:9" x14ac:dyDescent="0.5">
      <c r="A34" s="110"/>
      <c r="B34" s="110"/>
      <c r="C34" s="110"/>
      <c r="D34" s="110"/>
      <c r="E34" s="110"/>
      <c r="F34" s="110"/>
      <c r="G34" s="93"/>
    </row>
    <row r="35" spans="1:9" x14ac:dyDescent="0.5">
      <c r="A35" s="110"/>
      <c r="B35" s="110"/>
      <c r="C35" s="110"/>
      <c r="D35" s="110"/>
      <c r="E35" s="110"/>
      <c r="F35" s="110"/>
      <c r="G35" s="93"/>
    </row>
    <row r="36" spans="1:9" x14ac:dyDescent="0.5">
      <c r="A36" s="110"/>
      <c r="B36" s="110"/>
      <c r="C36" s="110"/>
      <c r="D36" s="110"/>
      <c r="E36" s="110"/>
      <c r="F36" s="110"/>
      <c r="G36" s="93"/>
    </row>
    <row r="37" spans="1:9" x14ac:dyDescent="0.5">
      <c r="A37" s="110"/>
      <c r="B37" s="110"/>
      <c r="C37" s="110"/>
      <c r="D37" s="110"/>
      <c r="E37" s="110"/>
      <c r="F37" s="110"/>
      <c r="G37" s="93"/>
    </row>
    <row r="38" spans="1:9" x14ac:dyDescent="0.5">
      <c r="A38" s="110"/>
      <c r="B38" s="110"/>
      <c r="C38" s="110"/>
      <c r="D38" s="110"/>
      <c r="E38" s="110"/>
      <c r="F38" s="110"/>
      <c r="G38" s="93"/>
    </row>
    <row r="39" spans="1:9" x14ac:dyDescent="0.5">
      <c r="A39" s="3"/>
      <c r="E39" s="9"/>
    </row>
    <row r="40" spans="1:9" x14ac:dyDescent="0.5">
      <c r="A40" s="3" t="s">
        <v>354</v>
      </c>
      <c r="B40" s="3"/>
      <c r="C40" s="3"/>
      <c r="D40" s="4"/>
    </row>
    <row r="41" spans="1:9" x14ac:dyDescent="0.5">
      <c r="A41" s="20" t="s">
        <v>57</v>
      </c>
      <c r="B41" s="20" t="s">
        <v>58</v>
      </c>
      <c r="C41" s="20" t="s">
        <v>59</v>
      </c>
      <c r="D41" s="20" t="s">
        <v>60</v>
      </c>
      <c r="E41" s="21" t="s">
        <v>61</v>
      </c>
      <c r="F41" s="20" t="s">
        <v>50</v>
      </c>
      <c r="G41" s="103" t="s">
        <v>31</v>
      </c>
    </row>
    <row r="42" spans="1:9" ht="93" x14ac:dyDescent="0.5">
      <c r="A42" s="109" t="s">
        <v>339</v>
      </c>
      <c r="B42" s="14" t="s">
        <v>336</v>
      </c>
      <c r="C42" s="109" t="s">
        <v>340</v>
      </c>
      <c r="D42" s="22" t="s">
        <v>107</v>
      </c>
      <c r="E42" s="23" t="s">
        <v>337</v>
      </c>
      <c r="F42" s="14" t="s">
        <v>338</v>
      </c>
      <c r="G42" s="104">
        <v>3600</v>
      </c>
      <c r="I42" s="77"/>
    </row>
    <row r="43" spans="1:9" ht="93" x14ac:dyDescent="0.5">
      <c r="A43" s="109" t="s">
        <v>339</v>
      </c>
      <c r="B43" s="14" t="s">
        <v>341</v>
      </c>
      <c r="C43" s="109" t="s">
        <v>342</v>
      </c>
      <c r="D43" s="22" t="s">
        <v>111</v>
      </c>
      <c r="E43" s="23" t="s">
        <v>343</v>
      </c>
      <c r="F43" s="14" t="s">
        <v>344</v>
      </c>
      <c r="G43" s="104">
        <v>1933000</v>
      </c>
    </row>
    <row r="44" spans="1:9" ht="93" x14ac:dyDescent="0.5">
      <c r="A44" s="109" t="s">
        <v>339</v>
      </c>
      <c r="B44" s="14" t="s">
        <v>341</v>
      </c>
      <c r="C44" s="109" t="s">
        <v>342</v>
      </c>
      <c r="D44" s="22" t="s">
        <v>111</v>
      </c>
      <c r="E44" s="112" t="s">
        <v>345</v>
      </c>
      <c r="F44" s="111" t="s">
        <v>346</v>
      </c>
      <c r="G44" s="104">
        <v>339200</v>
      </c>
    </row>
    <row r="45" spans="1:9" ht="93" x14ac:dyDescent="0.5">
      <c r="A45" s="109" t="s">
        <v>339</v>
      </c>
      <c r="B45" s="14" t="s">
        <v>341</v>
      </c>
      <c r="C45" s="109" t="s">
        <v>342</v>
      </c>
      <c r="D45" s="22" t="s">
        <v>111</v>
      </c>
      <c r="E45" s="112" t="s">
        <v>345</v>
      </c>
      <c r="F45" s="14" t="s">
        <v>347</v>
      </c>
      <c r="G45" s="104">
        <v>900000</v>
      </c>
    </row>
    <row r="46" spans="1:9" ht="93" x14ac:dyDescent="0.5">
      <c r="A46" s="109" t="s">
        <v>339</v>
      </c>
      <c r="B46" s="14" t="s">
        <v>341</v>
      </c>
      <c r="C46" s="109" t="s">
        <v>348</v>
      </c>
      <c r="D46" s="22" t="s">
        <v>109</v>
      </c>
      <c r="E46" s="23" t="s">
        <v>349</v>
      </c>
      <c r="F46" s="14" t="s">
        <v>338</v>
      </c>
      <c r="G46" s="116">
        <v>90000</v>
      </c>
    </row>
    <row r="47" spans="1:9" x14ac:dyDescent="0.5">
      <c r="A47" s="184" t="s">
        <v>35</v>
      </c>
      <c r="B47" s="185"/>
      <c r="C47" s="185"/>
      <c r="D47" s="185"/>
      <c r="E47" s="185"/>
      <c r="F47" s="186"/>
      <c r="G47" s="107">
        <f>SUM(G42:G46)</f>
        <v>3265800</v>
      </c>
    </row>
  </sheetData>
  <mergeCells count="5">
    <mergeCell ref="A24:F24"/>
    <mergeCell ref="A47:F47"/>
    <mergeCell ref="A1:G1"/>
    <mergeCell ref="A2:G2"/>
    <mergeCell ref="A3:G3"/>
  </mergeCells>
  <pageMargins left="0.39370078740157483" right="0.19685039370078741" top="0.39370078740157483" bottom="0.31496062992125984" header="0.31496062992125984" footer="0.31496062992125984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L17" sqref="L17"/>
    </sheetView>
  </sheetViews>
  <sheetFormatPr defaultRowHeight="23.25" x14ac:dyDescent="0.5"/>
  <cols>
    <col min="1" max="4" width="9" style="1"/>
    <col min="5" max="5" width="35.625" style="1" customWidth="1"/>
    <col min="6" max="6" width="11.125" style="91" bestFit="1" customWidth="1"/>
    <col min="7" max="16384" width="9" style="1"/>
  </cols>
  <sheetData>
    <row r="1" spans="1:8" x14ac:dyDescent="0.5">
      <c r="A1" s="160" t="s">
        <v>0</v>
      </c>
      <c r="B1" s="160"/>
      <c r="C1" s="160"/>
      <c r="D1" s="160"/>
      <c r="E1" s="160"/>
      <c r="F1" s="160"/>
      <c r="G1" s="31"/>
      <c r="H1" s="31"/>
    </row>
    <row r="2" spans="1:8" x14ac:dyDescent="0.5">
      <c r="A2" s="160" t="s">
        <v>26</v>
      </c>
      <c r="B2" s="160"/>
      <c r="C2" s="160"/>
      <c r="D2" s="160"/>
      <c r="E2" s="160"/>
      <c r="F2" s="160"/>
      <c r="G2" s="31"/>
      <c r="H2" s="31"/>
    </row>
    <row r="3" spans="1:8" x14ac:dyDescent="0.5">
      <c r="A3" s="160" t="s">
        <v>39</v>
      </c>
      <c r="B3" s="160"/>
      <c r="C3" s="160"/>
      <c r="D3" s="160"/>
      <c r="E3" s="160"/>
      <c r="F3" s="160"/>
      <c r="G3" s="31"/>
      <c r="H3" s="31"/>
    </row>
    <row r="5" spans="1:8" x14ac:dyDescent="0.5">
      <c r="A5" s="3" t="s">
        <v>355</v>
      </c>
    </row>
    <row r="6" spans="1:8" x14ac:dyDescent="0.5">
      <c r="B6" s="30" t="s">
        <v>62</v>
      </c>
      <c r="F6" s="91">
        <v>89942.87</v>
      </c>
    </row>
    <row r="7" spans="1:8" x14ac:dyDescent="0.5">
      <c r="B7" s="30" t="s">
        <v>63</v>
      </c>
      <c r="F7" s="91">
        <v>11850.17</v>
      </c>
    </row>
    <row r="8" spans="1:8" x14ac:dyDescent="0.5">
      <c r="B8" s="30" t="s">
        <v>64</v>
      </c>
      <c r="F8" s="91">
        <f>13954.02+13455.64</f>
        <v>27409.66</v>
      </c>
    </row>
    <row r="9" spans="1:8" x14ac:dyDescent="0.5">
      <c r="B9" s="30" t="s">
        <v>65</v>
      </c>
      <c r="F9" s="91">
        <f>145596+81131</f>
        <v>226727</v>
      </c>
    </row>
    <row r="10" spans="1:8" x14ac:dyDescent="0.5">
      <c r="B10" s="30" t="s">
        <v>66</v>
      </c>
      <c r="F10" s="91">
        <v>856070.07</v>
      </c>
    </row>
    <row r="11" spans="1:8" x14ac:dyDescent="0.5">
      <c r="B11" s="30" t="s">
        <v>67</v>
      </c>
      <c r="F11" s="91">
        <v>79193</v>
      </c>
    </row>
    <row r="12" spans="1:8" x14ac:dyDescent="0.5">
      <c r="B12" s="30" t="s">
        <v>68</v>
      </c>
      <c r="F12" s="91">
        <v>10604</v>
      </c>
    </row>
    <row r="13" spans="1:8" x14ac:dyDescent="0.5">
      <c r="B13" s="30" t="s">
        <v>69</v>
      </c>
      <c r="F13" s="91">
        <v>0</v>
      </c>
    </row>
    <row r="14" spans="1:8" ht="24" thickBot="1" x14ac:dyDescent="0.55000000000000004">
      <c r="B14" s="187" t="s">
        <v>35</v>
      </c>
      <c r="C14" s="187"/>
      <c r="D14" s="187"/>
      <c r="E14" s="187"/>
      <c r="F14" s="95">
        <f>SUM(F6:F13)</f>
        <v>1301796.77</v>
      </c>
    </row>
    <row r="15" spans="1:8" ht="24" thickTop="1" x14ac:dyDescent="0.5"/>
  </sheetData>
  <mergeCells count="4">
    <mergeCell ref="B14:E14"/>
    <mergeCell ref="A1:F1"/>
    <mergeCell ref="A2:F2"/>
    <mergeCell ref="A3:F3"/>
  </mergeCells>
  <pageMargins left="0.59055118110236227" right="0.39370078740157483" top="0.78740157480314965" bottom="0.39370078740157483" header="0.31496062992125984" footer="0.31496062992125984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7"/>
    </sheetView>
  </sheetViews>
  <sheetFormatPr defaultRowHeight="23.25" x14ac:dyDescent="0.5"/>
  <cols>
    <col min="1" max="1" width="8" style="1" customWidth="1"/>
    <col min="2" max="2" width="48.625" style="1" bestFit="1" customWidth="1"/>
    <col min="3" max="3" width="12.125" style="91" customWidth="1"/>
    <col min="4" max="4" width="11" style="1" customWidth="1"/>
    <col min="5" max="5" width="12" style="91" bestFit="1" customWidth="1"/>
    <col min="6" max="16384" width="9" style="1"/>
  </cols>
  <sheetData>
    <row r="1" spans="1:6" x14ac:dyDescent="0.5">
      <c r="A1" s="160" t="s">
        <v>0</v>
      </c>
      <c r="B1" s="160"/>
      <c r="C1" s="160"/>
      <c r="D1" s="160"/>
      <c r="E1" s="160"/>
      <c r="F1" s="160"/>
    </row>
    <row r="2" spans="1:6" x14ac:dyDescent="0.5">
      <c r="A2" s="160" t="s">
        <v>26</v>
      </c>
      <c r="B2" s="160"/>
      <c r="C2" s="160"/>
      <c r="D2" s="160"/>
      <c r="E2" s="160"/>
      <c r="F2" s="160"/>
    </row>
    <row r="3" spans="1:6" x14ac:dyDescent="0.5">
      <c r="A3" s="160" t="s">
        <v>39</v>
      </c>
      <c r="B3" s="160"/>
      <c r="C3" s="160"/>
      <c r="D3" s="160"/>
      <c r="E3" s="160"/>
      <c r="F3" s="160"/>
    </row>
    <row r="5" spans="1:6" x14ac:dyDescent="0.5">
      <c r="A5" s="3" t="s">
        <v>356</v>
      </c>
    </row>
    <row r="6" spans="1:6" x14ac:dyDescent="0.5">
      <c r="A6" s="1" t="s">
        <v>70</v>
      </c>
      <c r="E6" s="91">
        <v>15431177.810000001</v>
      </c>
    </row>
    <row r="7" spans="1:6" x14ac:dyDescent="0.5">
      <c r="B7" s="1" t="s">
        <v>71</v>
      </c>
      <c r="C7" s="91">
        <v>9461033.8800000008</v>
      </c>
    </row>
    <row r="8" spans="1:6" x14ac:dyDescent="0.5">
      <c r="B8" s="1" t="s">
        <v>72</v>
      </c>
      <c r="C8" s="94">
        <v>2365258.4700000002</v>
      </c>
    </row>
    <row r="9" spans="1:6" x14ac:dyDescent="0.5">
      <c r="A9" s="97" t="s">
        <v>73</v>
      </c>
      <c r="B9" s="1" t="s">
        <v>74</v>
      </c>
      <c r="E9" s="91">
        <f>C7-C8</f>
        <v>7095775.4100000001</v>
      </c>
    </row>
    <row r="10" spans="1:6" x14ac:dyDescent="0.5">
      <c r="A10" s="97" t="s">
        <v>75</v>
      </c>
      <c r="B10" s="1" t="s">
        <v>76</v>
      </c>
      <c r="D10" s="16"/>
      <c r="E10" s="94">
        <v>8401200</v>
      </c>
    </row>
    <row r="11" spans="1:6" ht="24" thickBot="1" x14ac:dyDescent="0.55000000000000004">
      <c r="A11" s="1" t="s">
        <v>77</v>
      </c>
      <c r="E11" s="95">
        <f>E6+E9-E10</f>
        <v>14125753.219999999</v>
      </c>
    </row>
    <row r="12" spans="1:6" ht="24" thickTop="1" x14ac:dyDescent="0.5"/>
    <row r="13" spans="1:6" x14ac:dyDescent="0.5">
      <c r="A13" s="1" t="s">
        <v>78</v>
      </c>
    </row>
    <row r="14" spans="1:6" x14ac:dyDescent="0.5">
      <c r="B14" s="1" t="s">
        <v>79</v>
      </c>
      <c r="E14" s="91">
        <v>99051.68</v>
      </c>
    </row>
    <row r="15" spans="1:6" x14ac:dyDescent="0.5">
      <c r="B15" s="1" t="s">
        <v>302</v>
      </c>
      <c r="E15" s="91">
        <v>9395</v>
      </c>
    </row>
    <row r="16" spans="1:6" x14ac:dyDescent="0.5">
      <c r="E16" s="91">
        <f>SUM(E14:E15)</f>
        <v>108446.68</v>
      </c>
    </row>
    <row r="17" spans="2:5" ht="24" thickBot="1" x14ac:dyDescent="0.55000000000000004">
      <c r="B17" s="3" t="s">
        <v>303</v>
      </c>
      <c r="E17" s="95">
        <f>E11-E16</f>
        <v>14017306.539999999</v>
      </c>
    </row>
    <row r="18" spans="2:5" ht="24" thickTop="1" x14ac:dyDescent="0.5"/>
  </sheetData>
  <mergeCells count="3">
    <mergeCell ref="A1:F1"/>
    <mergeCell ref="A2:F2"/>
    <mergeCell ref="A3:F3"/>
  </mergeCells>
  <pageMargins left="0.39370078740157483" right="0.19685039370078741" top="0.78740157480314965" bottom="0.55118110236220474" header="0.31496062992125984" footer="0.31496062992125984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10" workbookViewId="0">
      <selection activeCell="N23" sqref="N23"/>
    </sheetView>
  </sheetViews>
  <sheetFormatPr defaultRowHeight="14.25" x14ac:dyDescent="0.2"/>
  <cols>
    <col min="1" max="1" width="48.875" customWidth="1"/>
    <col min="2" max="2" width="10.875" customWidth="1"/>
    <col min="3" max="3" width="13" customWidth="1"/>
    <col min="4" max="4" width="13.25" customWidth="1"/>
    <col min="5" max="5" width="13.125" bestFit="1" customWidth="1"/>
  </cols>
  <sheetData>
    <row r="1" spans="1:4" ht="23.25" x14ac:dyDescent="0.5">
      <c r="A1" s="190" t="s">
        <v>0</v>
      </c>
      <c r="B1" s="190"/>
      <c r="C1" s="190"/>
      <c r="D1" s="190"/>
    </row>
    <row r="2" spans="1:4" ht="23.25" x14ac:dyDescent="0.5">
      <c r="A2" s="190" t="s">
        <v>80</v>
      </c>
      <c r="B2" s="190"/>
      <c r="C2" s="190"/>
      <c r="D2" s="190"/>
    </row>
    <row r="3" spans="1:4" ht="23.25" x14ac:dyDescent="0.5">
      <c r="A3" s="190" t="s">
        <v>81</v>
      </c>
      <c r="B3" s="190"/>
      <c r="C3" s="190"/>
      <c r="D3" s="190"/>
    </row>
    <row r="4" spans="1:4" ht="21" x14ac:dyDescent="0.45">
      <c r="A4" s="32"/>
      <c r="B4" s="32"/>
      <c r="C4" s="32"/>
      <c r="D4" s="32"/>
    </row>
    <row r="5" spans="1:4" ht="21" x14ac:dyDescent="0.45">
      <c r="A5" s="33" t="s">
        <v>82</v>
      </c>
      <c r="B5" s="34" t="s">
        <v>83</v>
      </c>
      <c r="C5" s="35" t="s">
        <v>84</v>
      </c>
      <c r="D5" s="36" t="s">
        <v>85</v>
      </c>
    </row>
    <row r="6" spans="1:4" ht="21" x14ac:dyDescent="0.45">
      <c r="A6" s="37" t="s">
        <v>86</v>
      </c>
      <c r="B6" s="38" t="s">
        <v>87</v>
      </c>
      <c r="C6" s="39">
        <v>244000.33</v>
      </c>
      <c r="D6" s="40"/>
    </row>
    <row r="7" spans="1:4" ht="21" x14ac:dyDescent="0.45">
      <c r="A7" s="137" t="s">
        <v>88</v>
      </c>
      <c r="B7" s="138" t="s">
        <v>89</v>
      </c>
      <c r="C7" s="139">
        <v>6721425.8300000001</v>
      </c>
      <c r="D7" s="140"/>
    </row>
    <row r="8" spans="1:4" ht="21" x14ac:dyDescent="0.45">
      <c r="A8" s="137" t="s">
        <v>90</v>
      </c>
      <c r="B8" s="138" t="s">
        <v>91</v>
      </c>
      <c r="C8" s="139">
        <v>856070.07</v>
      </c>
      <c r="D8" s="140"/>
    </row>
    <row r="9" spans="1:4" ht="21" x14ac:dyDescent="0.45">
      <c r="A9" s="137" t="s">
        <v>92</v>
      </c>
      <c r="B9" s="138" t="s">
        <v>93</v>
      </c>
      <c r="C9" s="139">
        <v>11443447.699999999</v>
      </c>
      <c r="D9" s="140"/>
    </row>
    <row r="10" spans="1:4" ht="21" x14ac:dyDescent="0.45">
      <c r="A10" s="137" t="s">
        <v>94</v>
      </c>
      <c r="B10" s="138" t="s">
        <v>95</v>
      </c>
      <c r="C10" s="54">
        <v>17286139.949999999</v>
      </c>
      <c r="D10" s="140"/>
    </row>
    <row r="11" spans="1:4" ht="21" x14ac:dyDescent="0.45">
      <c r="A11" s="55" t="s">
        <v>96</v>
      </c>
      <c r="B11" s="138" t="s">
        <v>97</v>
      </c>
      <c r="C11" s="54">
        <v>35569</v>
      </c>
      <c r="D11" s="140"/>
    </row>
    <row r="12" spans="1:4" ht="21" x14ac:dyDescent="0.45">
      <c r="A12" s="55" t="s">
        <v>98</v>
      </c>
      <c r="B12" s="138" t="s">
        <v>99</v>
      </c>
      <c r="C12" s="54">
        <v>56902.68</v>
      </c>
      <c r="D12" s="140"/>
    </row>
    <row r="13" spans="1:4" ht="21" x14ac:dyDescent="0.45">
      <c r="A13" s="55" t="s">
        <v>100</v>
      </c>
      <c r="B13" s="138" t="s">
        <v>101</v>
      </c>
      <c r="C13" s="54">
        <f>5780+800</f>
        <v>6580</v>
      </c>
      <c r="D13" s="140"/>
    </row>
    <row r="14" spans="1:4" ht="21" x14ac:dyDescent="0.45">
      <c r="A14" s="55" t="s">
        <v>308</v>
      </c>
      <c r="B14" s="138" t="s">
        <v>304</v>
      </c>
      <c r="C14" s="54">
        <v>9395</v>
      </c>
      <c r="D14" s="140"/>
    </row>
    <row r="15" spans="1:4" ht="21" x14ac:dyDescent="0.45">
      <c r="A15" s="55" t="s">
        <v>305</v>
      </c>
      <c r="B15" s="53" t="s">
        <v>306</v>
      </c>
      <c r="C15" s="54">
        <v>158090</v>
      </c>
      <c r="D15" s="140"/>
    </row>
    <row r="16" spans="1:4" ht="21" x14ac:dyDescent="0.45">
      <c r="A16" s="55" t="s">
        <v>7</v>
      </c>
      <c r="B16" s="53" t="s">
        <v>307</v>
      </c>
      <c r="C16" s="54">
        <v>3330290</v>
      </c>
      <c r="D16" s="140"/>
    </row>
    <row r="17" spans="1:5" ht="21" x14ac:dyDescent="0.45">
      <c r="A17" s="137" t="s">
        <v>102</v>
      </c>
      <c r="B17" s="141">
        <v>210401</v>
      </c>
      <c r="C17" s="142"/>
      <c r="D17" s="143">
        <v>6297528.04</v>
      </c>
    </row>
    <row r="18" spans="1:5" ht="21" x14ac:dyDescent="0.45">
      <c r="A18" s="137" t="s">
        <v>22</v>
      </c>
      <c r="B18" s="141">
        <v>310000</v>
      </c>
      <c r="C18" s="142"/>
      <c r="D18" s="143">
        <v>14125753.220000001</v>
      </c>
    </row>
    <row r="19" spans="1:5" ht="21" x14ac:dyDescent="0.45">
      <c r="A19" s="137" t="s">
        <v>23</v>
      </c>
      <c r="B19" s="144" t="s">
        <v>103</v>
      </c>
      <c r="C19" s="142"/>
      <c r="D19" s="143">
        <v>18264742.530000001</v>
      </c>
    </row>
    <row r="20" spans="1:5" ht="21" x14ac:dyDescent="0.45">
      <c r="A20" s="137" t="s">
        <v>66</v>
      </c>
      <c r="B20" s="141">
        <v>230199</v>
      </c>
      <c r="C20" s="145"/>
      <c r="D20" s="143">
        <v>856070.07</v>
      </c>
      <c r="E20" s="51"/>
    </row>
    <row r="21" spans="1:5" ht="21" x14ac:dyDescent="0.45">
      <c r="A21" s="137" t="s">
        <v>62</v>
      </c>
      <c r="B21" s="141">
        <v>230102</v>
      </c>
      <c r="C21" s="145"/>
      <c r="D21" s="143">
        <v>89942.87</v>
      </c>
    </row>
    <row r="22" spans="1:5" ht="21" x14ac:dyDescent="0.45">
      <c r="A22" s="137" t="s">
        <v>65</v>
      </c>
      <c r="B22" s="141">
        <v>230109</v>
      </c>
      <c r="C22" s="145"/>
      <c r="D22" s="143">
        <v>226727</v>
      </c>
    </row>
    <row r="23" spans="1:5" ht="21" x14ac:dyDescent="0.45">
      <c r="A23" s="137" t="s">
        <v>104</v>
      </c>
      <c r="B23" s="141">
        <v>230115</v>
      </c>
      <c r="C23" s="145"/>
      <c r="D23" s="143">
        <v>10604</v>
      </c>
    </row>
    <row r="24" spans="1:5" ht="21" x14ac:dyDescent="0.45">
      <c r="A24" s="137" t="s">
        <v>63</v>
      </c>
      <c r="B24" s="141">
        <v>230105</v>
      </c>
      <c r="C24" s="145"/>
      <c r="D24" s="143">
        <v>11850.17</v>
      </c>
    </row>
    <row r="25" spans="1:5" ht="21" x14ac:dyDescent="0.45">
      <c r="A25" s="137" t="s">
        <v>64</v>
      </c>
      <c r="B25" s="141">
        <v>230106</v>
      </c>
      <c r="C25" s="142"/>
      <c r="D25" s="143">
        <v>27409.66</v>
      </c>
    </row>
    <row r="26" spans="1:5" ht="21" x14ac:dyDescent="0.45">
      <c r="A26" s="137" t="s">
        <v>105</v>
      </c>
      <c r="B26" s="141">
        <v>230199</v>
      </c>
      <c r="C26" s="142"/>
      <c r="D26" s="143">
        <v>79193</v>
      </c>
    </row>
    <row r="27" spans="1:5" ht="21" x14ac:dyDescent="0.45">
      <c r="A27" s="101" t="s">
        <v>294</v>
      </c>
      <c r="B27" s="56">
        <v>240100</v>
      </c>
      <c r="C27" s="102"/>
      <c r="D27" s="102">
        <v>158090</v>
      </c>
    </row>
    <row r="28" spans="1:5" ht="21.75" thickBot="1" x14ac:dyDescent="0.5">
      <c r="A28" s="43"/>
      <c r="B28" s="44"/>
      <c r="C28" s="45">
        <f>SUM(C6:C25)</f>
        <v>40147910.559999995</v>
      </c>
      <c r="D28" s="45">
        <f>SUM(D7:D27)</f>
        <v>40147910.560000002</v>
      </c>
    </row>
    <row r="29" spans="1:5" ht="21.75" thickTop="1" x14ac:dyDescent="0.45">
      <c r="A29" s="46"/>
      <c r="B29" s="42"/>
      <c r="C29" s="47"/>
      <c r="D29" s="47"/>
    </row>
    <row r="30" spans="1:5" ht="21" x14ac:dyDescent="0.45">
      <c r="A30" s="48" t="s">
        <v>106</v>
      </c>
      <c r="B30" s="42"/>
      <c r="C30" s="49"/>
      <c r="D30" s="49"/>
    </row>
    <row r="31" spans="1:5" ht="21" x14ac:dyDescent="0.45">
      <c r="A31" s="188" t="s">
        <v>360</v>
      </c>
      <c r="B31" s="188"/>
      <c r="C31" s="188"/>
      <c r="D31" s="188"/>
    </row>
    <row r="32" spans="1:5" ht="21" x14ac:dyDescent="0.45">
      <c r="A32" s="50"/>
      <c r="B32" s="50"/>
      <c r="C32" s="50"/>
      <c r="D32" s="50"/>
    </row>
    <row r="33" spans="1:4" ht="21" x14ac:dyDescent="0.45">
      <c r="A33" s="48"/>
      <c r="B33" s="42"/>
      <c r="C33" s="49"/>
      <c r="D33" s="49"/>
    </row>
    <row r="34" spans="1:4" ht="21" x14ac:dyDescent="0.45">
      <c r="A34" s="188" t="s">
        <v>359</v>
      </c>
      <c r="B34" s="188"/>
      <c r="C34" s="188"/>
      <c r="D34" s="188"/>
    </row>
    <row r="35" spans="1:4" ht="21" x14ac:dyDescent="0.45">
      <c r="A35" s="191" t="s">
        <v>357</v>
      </c>
      <c r="B35" s="191"/>
      <c r="C35" s="191"/>
      <c r="D35" s="191"/>
    </row>
    <row r="36" spans="1:4" ht="21" x14ac:dyDescent="0.45">
      <c r="A36" s="188" t="s">
        <v>358</v>
      </c>
      <c r="B36" s="188"/>
      <c r="C36" s="188"/>
      <c r="D36" s="188"/>
    </row>
    <row r="37" spans="1:4" ht="21" x14ac:dyDescent="0.45">
      <c r="A37" s="52"/>
      <c r="B37" s="52"/>
      <c r="C37" s="189"/>
      <c r="D37" s="189"/>
    </row>
  </sheetData>
  <mergeCells count="8">
    <mergeCell ref="A36:D36"/>
    <mergeCell ref="C37:D37"/>
    <mergeCell ref="A1:D1"/>
    <mergeCell ref="A2:D2"/>
    <mergeCell ref="A3:D3"/>
    <mergeCell ref="A34:D34"/>
    <mergeCell ref="A35:D35"/>
    <mergeCell ref="A31:D31"/>
  </mergeCells>
  <pageMargins left="0.47244094488188981" right="0.39370078740157483" top="0.55118110236220474" bottom="0.35433070866141736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งบแสดงฐานะการเงิน 1</vt:lpstr>
      <vt:lpstr>งบแสดงฐานะการเงิน2</vt:lpstr>
      <vt:lpstr>หมายเหตุ 2 งบทรัพย์สิน</vt:lpstr>
      <vt:lpstr>รายละเอียดทรัพย์สิน</vt:lpstr>
      <vt:lpstr>งบทรัพย์สิน(คลัง)</vt:lpstr>
      <vt:lpstr>หมายเหตุ 3,4</vt:lpstr>
      <vt:lpstr>หมายเหตุ5,6</vt:lpstr>
      <vt:lpstr>หมายเหตุ 7</vt:lpstr>
      <vt:lpstr>หมายเหตุ8</vt:lpstr>
      <vt:lpstr>หมายเหตุ9</vt:lpstr>
      <vt:lpstr>งบทดลองหลังปิดบัญชี(แบบเก่า)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2015-10-21T07:55:51Z</cp:lastPrinted>
  <dcterms:created xsi:type="dcterms:W3CDTF">2015-09-23T07:05:16Z</dcterms:created>
  <dcterms:modified xsi:type="dcterms:W3CDTF">2015-11-10T03:48:12Z</dcterms:modified>
</cp:coreProperties>
</file>